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\Downloads\"/>
    </mc:Choice>
  </mc:AlternateContent>
  <xr:revisionPtr revIDLastSave="0" documentId="13_ncr:1_{001104E3-AED8-40B6-8BE7-8692FA58C1FD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Sheet1!$A$1:$K$64</definedName>
    <definedName name="skiltakostn">[1]Umferðarmerki!$I$8:$K$23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4" i="1"/>
  <c r="H21" i="1"/>
  <c r="H26" i="1" l="1"/>
  <c r="H49" i="1"/>
  <c r="H47" i="1"/>
  <c r="H46" i="1"/>
  <c r="H44" i="1"/>
  <c r="H43" i="1"/>
  <c r="H41" i="1"/>
  <c r="H40" i="1"/>
  <c r="H37" i="1"/>
  <c r="H38" i="1"/>
  <c r="H36" i="1"/>
  <c r="H35" i="1"/>
  <c r="H34" i="1"/>
  <c r="H32" i="1"/>
  <c r="H30" i="1"/>
  <c r="H29" i="1"/>
  <c r="H28" i="1"/>
  <c r="H23" i="1"/>
  <c r="H25" i="1"/>
  <c r="H22" i="1"/>
  <c r="H20" i="1"/>
  <c r="H18" i="1"/>
  <c r="H14" i="1"/>
  <c r="H15" i="1"/>
  <c r="H17" i="1"/>
  <c r="H19" i="1"/>
  <c r="G51" i="1"/>
  <c r="H48" i="1"/>
  <c r="H45" i="1"/>
  <c r="H42" i="1"/>
  <c r="H39" i="1"/>
  <c r="H33" i="1"/>
  <c r="H31" i="1"/>
  <c r="H16" i="1"/>
  <c r="H12" i="1"/>
  <c r="K64" i="1"/>
  <c r="J64" i="1"/>
  <c r="K48" i="1"/>
  <c r="G48" i="1" s="1"/>
  <c r="E7" i="3"/>
  <c r="G7" i="3" s="1"/>
  <c r="E8" i="3"/>
  <c r="G8" i="3" s="1"/>
  <c r="E9" i="3"/>
  <c r="G9" i="3" s="1"/>
  <c r="E10" i="3"/>
  <c r="E11" i="3"/>
  <c r="E12" i="3"/>
  <c r="G12" i="3" s="1"/>
  <c r="E13" i="3"/>
  <c r="G13" i="3" s="1"/>
  <c r="E14" i="3"/>
  <c r="G14" i="3" s="1"/>
  <c r="E15" i="3"/>
  <c r="G15" i="3" s="1"/>
  <c r="E16" i="3"/>
  <c r="G16" i="3" s="1"/>
  <c r="E17" i="3"/>
  <c r="G17" i="3" s="1"/>
  <c r="E18" i="3"/>
  <c r="E19" i="3"/>
  <c r="E6" i="3"/>
  <c r="G6" i="3" s="1"/>
  <c r="G11" i="3"/>
  <c r="G18" i="3"/>
  <c r="G19" i="3"/>
  <c r="G10" i="3"/>
  <c r="K45" i="1"/>
  <c r="G45" i="1" s="1"/>
  <c r="K42" i="1"/>
  <c r="G42" i="1" s="1"/>
  <c r="K39" i="1"/>
  <c r="G39" i="1" s="1"/>
  <c r="K37" i="1"/>
  <c r="G37" i="1" s="1"/>
  <c r="K35" i="1"/>
  <c r="G35" i="1"/>
  <c r="K33" i="1"/>
  <c r="G33" i="1" s="1"/>
  <c r="K31" i="1"/>
  <c r="G31" i="1" s="1"/>
  <c r="K28" i="1"/>
  <c r="G28" i="1" s="1"/>
  <c r="K25" i="1"/>
  <c r="G25" i="1" s="1"/>
  <c r="K22" i="1"/>
  <c r="G22" i="1" s="1"/>
  <c r="K19" i="1"/>
  <c r="G19" i="1" s="1"/>
  <c r="K16" i="1"/>
  <c r="G16" i="1" s="1"/>
  <c r="K13" i="1"/>
  <c r="G13" i="1" s="1"/>
  <c r="K12" i="1"/>
  <c r="G12" i="1" s="1"/>
  <c r="H13" i="1"/>
  <c r="H53" i="1" l="1"/>
  <c r="H50" i="1"/>
  <c r="G20" i="3"/>
  <c r="G50" i="1"/>
  <c r="G54" i="1" s="1"/>
  <c r="H54" i="1" l="1"/>
</calcChain>
</file>

<file path=xl/sharedStrings.xml><?xml version="1.0" encoding="utf-8"?>
<sst xmlns="http://schemas.openxmlformats.org/spreadsheetml/2006/main" count="235" uniqueCount="155">
  <si>
    <t>Athugasemd</t>
  </si>
  <si>
    <t>Nr.</t>
  </si>
  <si>
    <t>Nr</t>
  </si>
  <si>
    <t>Atriði skoðuð í úttekt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</si>
  <si>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</si>
  <si>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</si>
  <si>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</si>
  <si>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</si>
  <si>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</si>
  <si>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</si>
  <si>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</si>
  <si>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</si>
  <si>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</si>
  <si>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</si>
  <si>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</si>
  <si>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</si>
  <si>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</si>
  <si>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b1</t>
  </si>
  <si>
    <t>b2</t>
  </si>
  <si>
    <t>b3</t>
  </si>
  <si>
    <t>b4</t>
  </si>
  <si>
    <t>b5</t>
  </si>
  <si>
    <t>b6</t>
  </si>
  <si>
    <t>b7</t>
  </si>
  <si>
    <t>Stjórnun umferðar vaktmenn</t>
  </si>
  <si>
    <t>Vegvísun</t>
  </si>
  <si>
    <t>Fjöldi 3</t>
  </si>
  <si>
    <t xml:space="preserve"> </t>
  </si>
  <si>
    <t>a14</t>
  </si>
  <si>
    <t>kr.</t>
  </si>
  <si>
    <t>kr</t>
  </si>
  <si>
    <t>a15</t>
  </si>
  <si>
    <t>a16</t>
  </si>
  <si>
    <t>a17</t>
  </si>
  <si>
    <t>a18</t>
  </si>
  <si>
    <t>Vegrið (m)</t>
  </si>
  <si>
    <t>Öryggisgrindur</t>
  </si>
  <si>
    <t>Þverslár</t>
  </si>
  <si>
    <t>a19</t>
  </si>
  <si>
    <t>Gerð merkja/búnaðar</t>
  </si>
  <si>
    <t>Rangt staðsettir</t>
  </si>
  <si>
    <t>Almenn umferðarmerki</t>
  </si>
  <si>
    <t xml:space="preserve">Merkjavagn </t>
  </si>
  <si>
    <t>Vantar</t>
  </si>
  <si>
    <t>Rangt staðsettur</t>
  </si>
  <si>
    <t>Umferðarljós</t>
  </si>
  <si>
    <t>Ljósaörvar</t>
  </si>
  <si>
    <t>Viðvörunarljós</t>
  </si>
  <si>
    <t xml:space="preserve">Upplýsingatöflur </t>
  </si>
  <si>
    <t xml:space="preserve">Skemmdar eða óhreinar </t>
  </si>
  <si>
    <t>a20</t>
  </si>
  <si>
    <t>a21</t>
  </si>
  <si>
    <t>a22</t>
  </si>
  <si>
    <t>Gátskildir</t>
  </si>
  <si>
    <t xml:space="preserve">Ófullnægjandi uppsetning/rangt staðsett </t>
  </si>
  <si>
    <t>Ófullnægjandi uppsetning/rangt staðsettir</t>
  </si>
  <si>
    <t>Keilur</t>
  </si>
  <si>
    <t>Ófullnægjandi uppsetning/rangt staðsettar</t>
  </si>
  <si>
    <t xml:space="preserve">Vantar/ónýtar </t>
  </si>
  <si>
    <t>Vantar/ónýtir</t>
  </si>
  <si>
    <t xml:space="preserve">Vantar/ónýt </t>
  </si>
  <si>
    <t>a23</t>
  </si>
  <si>
    <t>a24</t>
  </si>
  <si>
    <t>Kostn.</t>
  </si>
  <si>
    <t>a25</t>
  </si>
  <si>
    <t>Vantar, uppfyllir ekki öryggiskröfur</t>
  </si>
  <si>
    <t>Ófullnægjandi endurskin</t>
  </si>
  <si>
    <t>Rangt staðsettar</t>
  </si>
  <si>
    <t>a26</t>
  </si>
  <si>
    <t>a27</t>
  </si>
  <si>
    <t>a28</t>
  </si>
  <si>
    <t>a29</t>
  </si>
  <si>
    <t>a30</t>
  </si>
  <si>
    <t>a31</t>
  </si>
  <si>
    <t>a32</t>
  </si>
  <si>
    <t>a33</t>
  </si>
  <si>
    <t>Stjórnun umferðar</t>
  </si>
  <si>
    <t>Öryggiskröfur</t>
  </si>
  <si>
    <t>Akstursleiðir</t>
  </si>
  <si>
    <t xml:space="preserve">Stjórnun umferðar, ljósastýring </t>
  </si>
  <si>
    <t>Úttektarþættir</t>
  </si>
  <si>
    <t>Óhreinar eða ófullnægjandi endurskin</t>
  </si>
  <si>
    <t>Óhrein eða ófullnægjandi endurskin</t>
  </si>
  <si>
    <t>a34</t>
  </si>
  <si>
    <t>Búnaður ekki í samræmi við kröfur</t>
  </si>
  <si>
    <t>a35</t>
  </si>
  <si>
    <t>a36</t>
  </si>
  <si>
    <t>a37</t>
  </si>
  <si>
    <t xml:space="preserve">Vantar/óvirk </t>
  </si>
  <si>
    <t xml:space="preserve">Ekki í samræmi við kröfur </t>
  </si>
  <si>
    <t>Bifreiðar/vélar/tæki</t>
  </si>
  <si>
    <t>Viðvörunaljós/ljósaörvar óvirk</t>
  </si>
  <si>
    <t>Óhreinir eða ófullnægjandi endurskin</t>
  </si>
  <si>
    <t>Fjöldi 2</t>
  </si>
  <si>
    <t>Verð</t>
  </si>
  <si>
    <t>notkun skipti</t>
  </si>
  <si>
    <t>kostn/skipti</t>
  </si>
  <si>
    <t>Frádr.</t>
  </si>
  <si>
    <t xml:space="preserve">Fj.skv. </t>
  </si>
  <si>
    <t>áætl.</t>
  </si>
  <si>
    <t xml:space="preserve">Steyptir vegatálmar </t>
  </si>
  <si>
    <t xml:space="preserve">Vegatálmar úr plasti </t>
  </si>
  <si>
    <t>Bráðab.merki</t>
  </si>
  <si>
    <t>Merk.plan og eftirlit</t>
  </si>
  <si>
    <t>Eftirlit með merkingum, skráning gagna</t>
  </si>
  <si>
    <t>Forsendur</t>
  </si>
  <si>
    <t>Útreikningar á kostnaði vegna vinnustaðamerkinga</t>
  </si>
  <si>
    <t xml:space="preserve">Samtals kostnaður </t>
  </si>
  <si>
    <t>með flutn./uppsetn</t>
  </si>
  <si>
    <t>Merkingaráætlun á framkvæmdastað</t>
  </si>
  <si>
    <t xml:space="preserve">Yfirb.merk.(málaðir m) </t>
  </si>
  <si>
    <t>Vantar/ófullnægjandi</t>
  </si>
  <si>
    <t>Steyptir vegatálmar (stk)</t>
  </si>
  <si>
    <t>Öryggisgrindur (stk)</t>
  </si>
  <si>
    <t>Þverslár (stk)</t>
  </si>
  <si>
    <t>Umferðarljós (stk)</t>
  </si>
  <si>
    <t>Ljósaörvar (stk)</t>
  </si>
  <si>
    <t>Viðvörunarljós (stk)</t>
  </si>
  <si>
    <t>Bráðab.merki (stk)</t>
  </si>
  <si>
    <t>Gátskildir (stk)</t>
  </si>
  <si>
    <t>Keilur (stk)</t>
  </si>
  <si>
    <t xml:space="preserve">Merkjavagn (stk) </t>
  </si>
  <si>
    <t xml:space="preserve">Upplýsingatöflur (stk) </t>
  </si>
  <si>
    <t>úttekt</t>
  </si>
  <si>
    <t>skipti</t>
  </si>
  <si>
    <t>kostn/</t>
  </si>
  <si>
    <t xml:space="preserve">Fj. </t>
  </si>
  <si>
    <t>Aðrar kröfur, févíti</t>
  </si>
  <si>
    <t>Alm. umferðarmerki (stk)</t>
  </si>
  <si>
    <t>þ.kr</t>
  </si>
  <si>
    <t>þ.kr.</t>
  </si>
  <si>
    <t>Kostn</t>
  </si>
  <si>
    <t xml:space="preserve">Vegatálmar plast (stk) </t>
  </si>
  <si>
    <t>aths</t>
  </si>
  <si>
    <t>Aðrar kröfur</t>
  </si>
  <si>
    <t xml:space="preserve">notk. </t>
  </si>
  <si>
    <t>Fj. í</t>
  </si>
  <si>
    <t>Merkingarþáttur</t>
  </si>
  <si>
    <t>Vægis-</t>
  </si>
  <si>
    <t>stuðull</t>
  </si>
  <si>
    <t>Samtals févíti vegna búnaðar</t>
  </si>
  <si>
    <t>Samtals viðmiðunarverð vegna búnaðar</t>
  </si>
  <si>
    <t>Verð vegna vinnu</t>
  </si>
  <si>
    <t>Kröfur um öryggisáætlun/öryggisbúnað/vinnufatnað</t>
  </si>
  <si>
    <t>Verktaki:</t>
  </si>
  <si>
    <t>Eftirlitsmaður merkinga:</t>
  </si>
  <si>
    <t>Úttektarmaður:</t>
  </si>
  <si>
    <t>Nýbygging</t>
  </si>
  <si>
    <t>Viðhaldsverk</t>
  </si>
  <si>
    <t>Rekstur</t>
  </si>
  <si>
    <t xml:space="preserve">Verk: </t>
  </si>
  <si>
    <t xml:space="preserve">  Dagsetning: </t>
  </si>
  <si>
    <t>Óhrein, ófulln. endurskin, röng stærð/ gerð, merki gefur rangar upplýsingar</t>
  </si>
  <si>
    <t>Alls févíti:</t>
  </si>
  <si>
    <r>
      <t xml:space="preserve">Útreikningur á févíti vegna vinnusvæðamerkinga
</t>
    </r>
    <r>
      <rPr>
        <b/>
        <sz val="16"/>
        <rFont val="Arial"/>
        <family val="2"/>
      </rPr>
      <t>EYD-4304, útg.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</si>
</sst>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0"/>
      <name val="Arial"/>
    </font>
    <font>
      <b/>
      <i/>
      <sz val="11"/>
      <color indexed="1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color indexed="56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b/>
      <u/>
      <sz val="20"/>
      <name val="Arial"/>
      <family val="2"/>
    </font>
    <font>
      <b/>
      <sz val="16"/>
      <name val="Arial"/>
      <family val="2"/>
    </font>
    <font>
      <b/>
      <i/>
      <sz val="12"/>
      <color indexed="18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u/>
      <sz val="22"/>
      <name val="Arial"/>
      <family val="2"/>
    </font>
    <font>
      <b/>
      <i/>
      <sz val="10"/>
      <color indexed="18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i/>
      <sz val="10"/>
      <color indexed="56"/>
      <name val="Arial"/>
      <family val="2"/>
    </font>
    <font>
      <b/>
      <i/>
      <sz val="10"/>
      <name val="Arial"/>
      <family val="2"/>
    </font>
    <font>
      <b/>
      <sz val="14"/>
      <color rgb="FFFF0000"/>
      <name val="Arial"/>
      <family val="2"/>
    </font>
    <font>
      <b/>
      <i/>
      <sz val="10"/>
      <color rgb="FF7030A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9" xfId="0" applyBorder="1"/>
    <xf numFmtId="0" fontId="0" fillId="0" borderId="8" xfId="0" applyBorder="1"/>
    <xf numFmtId="0" fontId="0" fillId="0" borderId="12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0" fillId="0" borderId="11" xfId="0" applyFont="1" applyBorder="1"/>
    <xf numFmtId="0" fontId="6" fillId="0" borderId="7" xfId="0" applyFont="1" applyBorder="1" applyAlignment="1">
      <alignment horizontal="center"/>
    </xf>
    <xf numFmtId="0" fontId="11" fillId="0" borderId="1" xfId="0" applyFont="1" applyBorder="1"/>
    <xf numFmtId="0" fontId="2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12" fillId="0" borderId="2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9" fillId="0" borderId="2" xfId="0" applyFont="1" applyBorder="1"/>
    <xf numFmtId="0" fontId="11" fillId="0" borderId="25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1" fillId="0" borderId="15" xfId="0" applyFont="1" applyBorder="1"/>
    <xf numFmtId="0" fontId="11" fillId="0" borderId="16" xfId="0" applyFont="1" applyBorder="1"/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/>
    <xf numFmtId="0" fontId="5" fillId="0" borderId="11" xfId="0" applyFont="1" applyBorder="1"/>
    <xf numFmtId="0" fontId="7" fillId="0" borderId="28" xfId="0" applyFont="1" applyBorder="1" applyAlignment="1">
      <alignment horizontal="center"/>
    </xf>
    <xf numFmtId="0" fontId="14" fillId="0" borderId="22" xfId="0" applyFont="1" applyBorder="1"/>
    <xf numFmtId="0" fontId="0" fillId="0" borderId="27" xfId="0" applyBorder="1"/>
    <xf numFmtId="0" fontId="15" fillId="0" borderId="29" xfId="0" applyFont="1" applyBorder="1" applyAlignment="1">
      <alignment horizontal="center"/>
    </xf>
    <xf numFmtId="0" fontId="0" fillId="0" borderId="10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16" fillId="0" borderId="8" xfId="0" applyFont="1" applyBorder="1" applyAlignment="1">
      <alignment horizontal="left"/>
    </xf>
    <xf numFmtId="0" fontId="17" fillId="0" borderId="7" xfId="0" applyFont="1" applyBorder="1"/>
    <xf numFmtId="0" fontId="17" fillId="0" borderId="9" xfId="0" applyFont="1" applyBorder="1"/>
    <xf numFmtId="0" fontId="17" fillId="0" borderId="9" xfId="0" applyFont="1" applyBorder="1" applyAlignment="1">
      <alignment horizontal="left"/>
    </xf>
    <xf numFmtId="0" fontId="18" fillId="0" borderId="27" xfId="0" applyFont="1" applyBorder="1"/>
    <xf numFmtId="0" fontId="9" fillId="0" borderId="23" xfId="0" applyFont="1" applyBorder="1"/>
    <xf numFmtId="0" fontId="9" fillId="0" borderId="5" xfId="0" applyFont="1" applyBorder="1"/>
    <xf numFmtId="0" fontId="13" fillId="0" borderId="5" xfId="0" applyFont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4" fillId="0" borderId="7" xfId="0" applyFont="1" applyBorder="1"/>
    <xf numFmtId="0" fontId="4" fillId="0" borderId="1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1" xfId="0" applyFont="1" applyBorder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4" fillId="0" borderId="14" xfId="0" applyFont="1" applyBorder="1"/>
    <xf numFmtId="0" fontId="4" fillId="0" borderId="33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36" xfId="0" applyFont="1" applyBorder="1"/>
    <xf numFmtId="0" fontId="4" fillId="0" borderId="2" xfId="0" applyFont="1" applyBorder="1"/>
    <xf numFmtId="0" fontId="4" fillId="0" borderId="15" xfId="0" applyFont="1" applyBorder="1"/>
    <xf numFmtId="0" fontId="4" fillId="0" borderId="16" xfId="0" applyFont="1" applyBorder="1"/>
    <xf numFmtId="0" fontId="10" fillId="0" borderId="2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1" fillId="0" borderId="32" xfId="0" applyFont="1" applyBorder="1"/>
    <xf numFmtId="0" fontId="24" fillId="0" borderId="28" xfId="0" applyFont="1" applyBorder="1"/>
    <xf numFmtId="0" fontId="21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4" fillId="0" borderId="41" xfId="0" applyFont="1" applyBorder="1"/>
    <xf numFmtId="0" fontId="4" fillId="0" borderId="4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32" xfId="0" applyFont="1" applyBorder="1"/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26" fillId="0" borderId="3" xfId="0" applyFont="1" applyBorder="1"/>
    <xf numFmtId="0" fontId="4" fillId="0" borderId="20" xfId="0" applyFont="1" applyBorder="1"/>
    <xf numFmtId="0" fontId="4" fillId="0" borderId="13" xfId="0" applyFont="1" applyBorder="1" applyAlignment="1">
      <alignment horizontal="center"/>
    </xf>
    <xf numFmtId="0" fontId="21" fillId="0" borderId="40" xfId="0" applyFont="1" applyBorder="1"/>
    <xf numFmtId="0" fontId="21" fillId="0" borderId="41" xfId="0" applyFont="1" applyBorder="1" applyAlignment="1">
      <alignment horizontal="center" wrapText="1"/>
    </xf>
    <xf numFmtId="0" fontId="21" fillId="0" borderId="46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46" xfId="0" applyFont="1" applyBorder="1" applyAlignment="1">
      <alignment horizontal="center" wrapText="1"/>
    </xf>
    <xf numFmtId="0" fontId="27" fillId="0" borderId="37" xfId="0" applyFont="1" applyBorder="1"/>
    <xf numFmtId="0" fontId="4" fillId="0" borderId="47" xfId="0" applyFont="1" applyBorder="1" applyAlignment="1">
      <alignment horizontal="center"/>
    </xf>
    <xf numFmtId="0" fontId="4" fillId="0" borderId="21" xfId="0" applyFont="1" applyBorder="1"/>
    <xf numFmtId="0" fontId="4" fillId="3" borderId="13" xfId="0" applyFont="1" applyFill="1" applyBorder="1"/>
    <xf numFmtId="0" fontId="4" fillId="3" borderId="2" xfId="0" applyFont="1" applyFill="1" applyBorder="1"/>
    <xf numFmtId="0" fontId="4" fillId="3" borderId="0" xfId="0" applyFont="1" applyFill="1"/>
    <xf numFmtId="0" fontId="4" fillId="3" borderId="7" xfId="0" applyFont="1" applyFill="1" applyBorder="1"/>
    <xf numFmtId="0" fontId="4" fillId="3" borderId="28" xfId="0" applyFont="1" applyFill="1" applyBorder="1"/>
    <xf numFmtId="0" fontId="4" fillId="3" borderId="5" xfId="0" applyFont="1" applyFill="1" applyBorder="1"/>
    <xf numFmtId="164" fontId="10" fillId="0" borderId="28" xfId="0" applyNumberFormat="1" applyFont="1" applyBorder="1"/>
    <xf numFmtId="164" fontId="10" fillId="0" borderId="13" xfId="0" applyNumberFormat="1" applyFont="1" applyBorder="1"/>
    <xf numFmtId="164" fontId="10" fillId="0" borderId="7" xfId="0" applyNumberFormat="1" applyFont="1" applyBorder="1"/>
    <xf numFmtId="164" fontId="4" fillId="0" borderId="7" xfId="0" applyNumberFormat="1" applyFont="1" applyBorder="1"/>
    <xf numFmtId="0" fontId="4" fillId="0" borderId="0" xfId="0" applyFont="1"/>
    <xf numFmtId="0" fontId="20" fillId="0" borderId="39" xfId="0" applyFont="1" applyBorder="1"/>
    <xf numFmtId="0" fontId="9" fillId="0" borderId="0" xfId="0" applyFont="1"/>
    <xf numFmtId="0" fontId="6" fillId="0" borderId="3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0" xfId="0" applyAlignment="1">
      <alignment horizontal="right"/>
    </xf>
    <xf numFmtId="0" fontId="6" fillId="0" borderId="39" xfId="0" applyFont="1" applyBorder="1"/>
    <xf numFmtId="0" fontId="6" fillId="0" borderId="39" xfId="0" applyFont="1" applyBorder="1" applyAlignment="1">
      <alignment horizontal="right" vertical="center"/>
    </xf>
    <xf numFmtId="0" fontId="25" fillId="0" borderId="0" xfId="0" applyFont="1"/>
    <xf numFmtId="0" fontId="25" fillId="0" borderId="0" xfId="0" applyFont="1" applyAlignment="1">
      <alignment horizontal="right" vertical="center"/>
    </xf>
    <xf numFmtId="0" fontId="25" fillId="0" borderId="39" xfId="0" applyFon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6" fillId="0" borderId="0" xfId="0" applyFont="1"/>
    <xf numFmtId="0" fontId="6" fillId="0" borderId="4" xfId="0" applyFont="1" applyBorder="1"/>
    <xf numFmtId="0" fontId="28" fillId="0" borderId="11" xfId="0" applyFont="1" applyBorder="1" applyAlignment="1">
      <alignment horizontal="fill"/>
    </xf>
    <xf numFmtId="0" fontId="25" fillId="0" borderId="1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4" fillId="0" borderId="62" xfId="0" applyFont="1" applyBorder="1" applyProtection="1">
      <protection locked="0"/>
    </xf>
    <xf numFmtId="0" fontId="4" fillId="0" borderId="56" xfId="0" applyFont="1" applyBorder="1" applyProtection="1">
      <protection locked="0"/>
    </xf>
    <xf numFmtId="0" fontId="4" fillId="0" borderId="39" xfId="0" applyFont="1" applyBorder="1" applyProtection="1">
      <protection locked="0"/>
    </xf>
    <xf numFmtId="0" fontId="21" fillId="0" borderId="20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67" xfId="0" applyFont="1" applyBorder="1" applyProtection="1">
      <protection locked="0"/>
    </xf>
    <xf numFmtId="0" fontId="21" fillId="0" borderId="68" xfId="0" applyFont="1" applyBorder="1" applyAlignment="1" applyProtection="1">
      <alignment horizontal="center"/>
      <protection locked="0"/>
    </xf>
    <xf numFmtId="0" fontId="4" fillId="0" borderId="69" xfId="0" applyFont="1" applyBorder="1" applyProtection="1">
      <protection locked="0"/>
    </xf>
    <xf numFmtId="0" fontId="4" fillId="0" borderId="70" xfId="0" applyFont="1" applyBorder="1" applyProtection="1">
      <protection locked="0"/>
    </xf>
    <xf numFmtId="0" fontId="21" fillId="0" borderId="71" xfId="0" applyFont="1" applyBorder="1" applyAlignment="1" applyProtection="1">
      <alignment horizontal="center"/>
      <protection locked="0"/>
    </xf>
    <xf numFmtId="0" fontId="4" fillId="0" borderId="72" xfId="0" applyFont="1" applyBorder="1" applyProtection="1">
      <protection locked="0"/>
    </xf>
    <xf numFmtId="0" fontId="4" fillId="0" borderId="73" xfId="0" applyFont="1" applyBorder="1" applyProtection="1">
      <protection locked="0"/>
    </xf>
    <xf numFmtId="0" fontId="21" fillId="0" borderId="74" xfId="0" applyFont="1" applyBorder="1" applyAlignment="1" applyProtection="1">
      <alignment horizontal="center"/>
      <protection locked="0"/>
    </xf>
    <xf numFmtId="0" fontId="4" fillId="0" borderId="75" xfId="0" applyFont="1" applyBorder="1" applyProtection="1">
      <protection locked="0"/>
    </xf>
    <xf numFmtId="0" fontId="4" fillId="0" borderId="54" xfId="0" applyFont="1" applyBorder="1" applyProtection="1">
      <protection locked="0"/>
    </xf>
    <xf numFmtId="0" fontId="21" fillId="0" borderId="55" xfId="0" applyFont="1" applyBorder="1" applyAlignment="1" applyProtection="1">
      <alignment horizontal="center"/>
      <protection locked="0"/>
    </xf>
    <xf numFmtId="0" fontId="4" fillId="0" borderId="57" xfId="0" applyFont="1" applyBorder="1" applyProtection="1">
      <protection locked="0"/>
    </xf>
    <xf numFmtId="0" fontId="21" fillId="0" borderId="58" xfId="0" applyFont="1" applyBorder="1" applyAlignment="1" applyProtection="1">
      <alignment horizontal="center"/>
      <protection locked="0"/>
    </xf>
    <xf numFmtId="0" fontId="4" fillId="0" borderId="59" xfId="0" applyFont="1" applyBorder="1" applyProtection="1">
      <protection locked="0"/>
    </xf>
    <xf numFmtId="0" fontId="4" fillId="0" borderId="60" xfId="0" applyFont="1" applyBorder="1" applyProtection="1">
      <protection locked="0"/>
    </xf>
    <xf numFmtId="0" fontId="21" fillId="0" borderId="61" xfId="0" applyFont="1" applyBorder="1" applyAlignment="1" applyProtection="1">
      <alignment horizontal="center"/>
      <protection locked="0"/>
    </xf>
    <xf numFmtId="0" fontId="4" fillId="0" borderId="54" xfId="0" applyFont="1" applyBorder="1" applyAlignment="1" applyProtection="1">
      <alignment horizontal="left"/>
      <protection locked="0"/>
    </xf>
    <xf numFmtId="0" fontId="4" fillId="0" borderId="57" xfId="0" applyFont="1" applyBorder="1" applyAlignment="1" applyProtection="1">
      <alignment horizontal="left"/>
      <protection locked="0"/>
    </xf>
    <xf numFmtId="0" fontId="21" fillId="0" borderId="58" xfId="0" applyFont="1" applyBorder="1" applyAlignment="1" applyProtection="1">
      <alignment horizontal="center" vertical="center"/>
      <protection locked="0"/>
    </xf>
    <xf numFmtId="0" fontId="4" fillId="4" borderId="59" xfId="0" applyFont="1" applyFill="1" applyBorder="1" applyAlignment="1" applyProtection="1">
      <alignment vertical="top" wrapText="1"/>
      <protection locked="0"/>
    </xf>
    <xf numFmtId="0" fontId="4" fillId="0" borderId="60" xfId="0" applyFont="1" applyBorder="1" applyAlignment="1" applyProtection="1">
      <alignment horizontal="left"/>
      <protection locked="0"/>
    </xf>
    <xf numFmtId="0" fontId="4" fillId="0" borderId="56" xfId="0" applyFont="1" applyBorder="1" applyAlignment="1" applyProtection="1">
      <alignment wrapText="1"/>
      <protection locked="0"/>
    </xf>
    <xf numFmtId="0" fontId="4" fillId="0" borderId="62" xfId="0" applyFont="1" applyBorder="1" applyAlignment="1" applyProtection="1">
      <alignment wrapText="1"/>
      <protection locked="0"/>
    </xf>
    <xf numFmtId="0" fontId="4" fillId="0" borderId="59" xfId="0" applyFont="1" applyBorder="1" applyAlignment="1" applyProtection="1">
      <alignment wrapText="1"/>
      <protection locked="0"/>
    </xf>
    <xf numFmtId="0" fontId="10" fillId="0" borderId="60" xfId="0" applyFont="1" applyBorder="1" applyProtection="1">
      <protection locked="0"/>
    </xf>
    <xf numFmtId="0" fontId="4" fillId="0" borderId="53" xfId="0" applyFont="1" applyBorder="1" applyProtection="1"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4" fillId="0" borderId="34" xfId="0" applyFont="1" applyBorder="1" applyProtection="1">
      <protection locked="0"/>
    </xf>
    <xf numFmtId="0" fontId="21" fillId="0" borderId="36" xfId="0" applyFont="1" applyBorder="1" applyAlignment="1" applyProtection="1">
      <alignment horizontal="center"/>
      <protection locked="0"/>
    </xf>
    <xf numFmtId="0" fontId="23" fillId="4" borderId="13" xfId="0" applyFont="1" applyFill="1" applyBorder="1" applyProtection="1">
      <protection locked="0"/>
    </xf>
    <xf numFmtId="0" fontId="10" fillId="0" borderId="66" xfId="0" applyFont="1" applyBorder="1" applyAlignment="1" applyProtection="1">
      <alignment horizontal="left"/>
      <protection locked="0"/>
    </xf>
    <xf numFmtId="0" fontId="10" fillId="0" borderId="37" xfId="0" applyFont="1" applyBorder="1" applyProtection="1">
      <protection locked="0"/>
    </xf>
    <xf numFmtId="0" fontId="23" fillId="4" borderId="7" xfId="0" applyFont="1" applyFill="1" applyBorder="1" applyProtection="1"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23" fillId="4" borderId="7" xfId="0" applyFont="1" applyFill="1" applyBorder="1" applyAlignment="1" applyProtection="1">
      <alignment wrapText="1"/>
      <protection locked="0"/>
    </xf>
    <xf numFmtId="0" fontId="19" fillId="4" borderId="28" xfId="0" applyFont="1" applyFill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5" fillId="5" borderId="15" xfId="0" applyFont="1" applyFill="1" applyBorder="1" applyAlignment="1" applyProtection="1">
      <alignment horizontal="center"/>
      <protection locked="0"/>
    </xf>
    <xf numFmtId="0" fontId="12" fillId="0" borderId="23" xfId="0" applyFont="1" applyBorder="1" applyAlignment="1" applyProtection="1">
      <alignment horizontal="left"/>
      <protection locked="0"/>
    </xf>
    <xf numFmtId="0" fontId="1" fillId="0" borderId="65" xfId="0" applyFont="1" applyBorder="1" applyAlignment="1" applyProtection="1">
      <alignment horizontal="left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41" xfId="0" applyFont="1" applyBorder="1" applyProtection="1">
      <protection locked="0"/>
    </xf>
    <xf numFmtId="0" fontId="10" fillId="0" borderId="64" xfId="0" applyFont="1" applyBorder="1" applyAlignment="1" applyProtection="1">
      <alignment horizontal="center"/>
      <protection locked="0"/>
    </xf>
    <xf numFmtId="0" fontId="4" fillId="0" borderId="63" xfId="0" applyFont="1" applyBorder="1" applyProtection="1">
      <protection locked="0"/>
    </xf>
    <xf numFmtId="0" fontId="10" fillId="0" borderId="61" xfId="0" applyFont="1" applyBorder="1" applyAlignment="1" applyProtection="1">
      <alignment horizontal="center"/>
      <protection locked="0"/>
    </xf>
    <xf numFmtId="0" fontId="10" fillId="0" borderId="55" xfId="0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/>
      <protection locked="0"/>
    </xf>
    <xf numFmtId="0" fontId="10" fillId="0" borderId="52" xfId="0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51" xfId="0" applyFont="1" applyBorder="1" applyAlignment="1" applyProtection="1">
      <alignment horizontal="center" vertical="center"/>
      <protection locked="0"/>
    </xf>
    <xf numFmtId="0" fontId="10" fillId="0" borderId="53" xfId="0" applyFont="1" applyBorder="1" applyAlignment="1" applyProtection="1">
      <alignment horizontal="center" vertical="center"/>
      <protection locked="0"/>
    </xf>
    <xf numFmtId="164" fontId="4" fillId="0" borderId="30" xfId="0" applyNumberFormat="1" applyFont="1" applyBorder="1" applyAlignment="1">
      <alignment horizontal="right"/>
    </xf>
    <xf numFmtId="164" fontId="4" fillId="0" borderId="31" xfId="0" applyNumberFormat="1" applyFont="1" applyBorder="1"/>
    <xf numFmtId="164" fontId="4" fillId="0" borderId="32" xfId="0" applyNumberFormat="1" applyFont="1" applyBorder="1"/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/>
    <xf numFmtId="0" fontId="0" fillId="0" borderId="40" xfId="0" applyBorder="1"/>
    <xf numFmtId="164" fontId="19" fillId="0" borderId="7" xfId="0" applyNumberFormat="1" applyFont="1" applyBorder="1"/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5" fillId="0" borderId="39" xfId="0" applyFont="1" applyBorder="1" applyAlignment="1">
      <alignment horizontal="right"/>
    </xf>
    <xf numFmtId="0" fontId="25" fillId="0" borderId="0" xfId="0" applyFont="1" applyAlignment="1">
      <alignment horizontal="right"/>
    </xf>
    <xf numFmtId="0" fontId="25" fillId="0" borderId="39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20" fillId="0" borderId="2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ir/Vinnusta&#240;amerkingar/Endursko&#240;un%202008/Kostna&#240;ur%20%20f&#233;v&#237;ti/Kostna&#240;arl&#237;kan_vinnusta&#240;amerking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endur"/>
      <sheetName val="Útreikningar"/>
      <sheetName val="Umferðarmerki"/>
      <sheetName val="Annað"/>
    </sheetNames>
    <sheetDataSet>
      <sheetData sheetId="0"/>
      <sheetData sheetId="1"/>
      <sheetData sheetId="2">
        <row r="8">
          <cell r="I8" t="str">
            <v>Viðvörunarmerki</v>
          </cell>
          <cell r="J8">
            <v>23281</v>
          </cell>
          <cell r="K8">
            <v>1164.05</v>
          </cell>
        </row>
        <row r="9">
          <cell r="I9" t="str">
            <v>Bannmerki</v>
          </cell>
          <cell r="J9">
            <v>27544</v>
          </cell>
          <cell r="K9">
            <v>1377.2</v>
          </cell>
        </row>
        <row r="10">
          <cell r="I10" t="str">
            <v>Boðmerki</v>
          </cell>
          <cell r="J10">
            <v>23281</v>
          </cell>
          <cell r="K10">
            <v>1164.05</v>
          </cell>
        </row>
        <row r="11">
          <cell r="I11" t="str">
            <v>Bráðabirgðamerki</v>
          </cell>
          <cell r="J11">
            <v>69843</v>
          </cell>
          <cell r="K11">
            <v>3492.15</v>
          </cell>
        </row>
        <row r="12">
          <cell r="I12" t="str">
            <v>K30.1x</v>
          </cell>
          <cell r="J12">
            <v>20000</v>
          </cell>
          <cell r="K12">
            <v>1000</v>
          </cell>
        </row>
        <row r="13">
          <cell r="I13" t="str">
            <v>K30.2x</v>
          </cell>
          <cell r="J13">
            <v>20000</v>
          </cell>
          <cell r="K13">
            <v>1000</v>
          </cell>
        </row>
        <row r="14">
          <cell r="I14" t="str">
            <v>K31.11</v>
          </cell>
          <cell r="J14">
            <v>20000</v>
          </cell>
          <cell r="K14">
            <v>1000</v>
          </cell>
        </row>
        <row r="15">
          <cell r="I15" t="str">
            <v>K31.12</v>
          </cell>
          <cell r="J15">
            <v>20000</v>
          </cell>
          <cell r="K15">
            <v>1000</v>
          </cell>
        </row>
        <row r="16">
          <cell r="I16" t="str">
            <v>K32.11</v>
          </cell>
          <cell r="J16">
            <v>20000</v>
          </cell>
          <cell r="K16">
            <v>1000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Normal="100" workbookViewId="0">
      <selection activeCell="P7" sqref="P7"/>
    </sheetView>
  </sheetViews>
  <sheetFormatPr defaultRowHeight="12.75" x14ac:dyDescent="0.2"/>
  <cols>
    <col min="1" max="1" width="21.5703125" style="2" customWidth="1"/>
    <col min="2" max="2" width="3.5703125" style="2" customWidth="1"/>
    <col min="3" max="3" width="35.42578125" customWidth="1"/>
    <col min="4" max="4" width="5.85546875" customWidth="1"/>
    <col min="5" max="5" width="4.5703125" customWidth="1"/>
    <col min="6" max="6" width="6.5703125" customWidth="1"/>
    <col min="7" max="7" width="6.85546875" customWidth="1"/>
    <col min="8" max="8" width="11.5703125" customWidth="1"/>
    <col min="9" max="9" width="5" customWidth="1"/>
    <col min="10" max="10" width="5.5703125" customWidth="1"/>
    <col min="11" max="11" width="5.85546875" customWidth="1"/>
    <col min="13" max="13" width="16.42578125" customWidth="1"/>
  </cols>
  <sheetData>
    <row r="1" spans="1:11" ht="60.75" customHeight="1" x14ac:dyDescent="0.4">
      <c r="A1" s="236" t="s">
        <v>154</v>
      </c>
      <c r="B1" s="223"/>
      <c r="C1" s="223"/>
      <c r="D1" s="223"/>
      <c r="E1" s="223"/>
      <c r="F1" s="223"/>
      <c r="G1" s="223"/>
      <c r="H1" s="223"/>
      <c r="I1" s="223"/>
      <c r="J1" s="223"/>
      <c r="K1" s="224"/>
    </row>
    <row r="2" spans="1:11" ht="20.25" customHeight="1" x14ac:dyDescent="0.2">
      <c r="A2" s="137" t="s">
        <v>150</v>
      </c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11" ht="20.25" customHeight="1" x14ac:dyDescent="0.2">
      <c r="A3" s="230" t="s">
        <v>144</v>
      </c>
      <c r="B3" s="231"/>
      <c r="C3" s="231"/>
      <c r="D3" s="231"/>
      <c r="E3" s="231"/>
      <c r="F3" s="231"/>
      <c r="G3" s="231"/>
      <c r="H3" s="134"/>
      <c r="I3" s="134"/>
      <c r="J3" s="134"/>
      <c r="K3" s="135"/>
    </row>
    <row r="4" spans="1:11" ht="18" customHeight="1" x14ac:dyDescent="0.2">
      <c r="A4" s="230" t="s">
        <v>145</v>
      </c>
      <c r="B4" s="231"/>
      <c r="C4" s="231"/>
      <c r="D4" s="231"/>
      <c r="E4" s="231" t="s">
        <v>146</v>
      </c>
      <c r="F4" s="231"/>
      <c r="G4" s="231"/>
      <c r="H4" s="231"/>
      <c r="I4" s="231"/>
      <c r="J4" s="231"/>
      <c r="K4" s="232"/>
    </row>
    <row r="5" spans="1:11" ht="8.25" customHeight="1" thickBot="1" x14ac:dyDescent="0.25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5"/>
    </row>
    <row r="6" spans="1:11" ht="14.25" customHeight="1" thickBot="1" x14ac:dyDescent="0.3">
      <c r="A6" s="138" t="s">
        <v>147</v>
      </c>
      <c r="B6" s="145"/>
      <c r="C6" s="141" t="s">
        <v>148</v>
      </c>
      <c r="D6" s="146"/>
      <c r="E6" s="225" t="s">
        <v>149</v>
      </c>
      <c r="F6" s="226"/>
      <c r="G6" s="142"/>
      <c r="H6" s="227" t="s">
        <v>151</v>
      </c>
      <c r="I6" s="228"/>
      <c r="J6" s="228"/>
      <c r="K6" s="229"/>
    </row>
    <row r="7" spans="1:11" ht="14.25" customHeight="1" x14ac:dyDescent="0.3">
      <c r="A7" s="138"/>
      <c r="B7" s="132"/>
      <c r="C7" s="140"/>
      <c r="D7" s="140"/>
      <c r="H7" s="139"/>
      <c r="K7" s="5"/>
    </row>
    <row r="8" spans="1:11" ht="4.5" customHeight="1" thickBot="1" x14ac:dyDescent="0.45">
      <c r="A8" s="131"/>
      <c r="B8" s="132"/>
      <c r="C8" s="136"/>
      <c r="F8" s="6"/>
      <c r="K8" s="5"/>
    </row>
    <row r="9" spans="1:11" ht="18.75" customHeight="1" thickBot="1" x14ac:dyDescent="0.3">
      <c r="A9" s="107"/>
      <c r="B9" s="108"/>
      <c r="C9" s="3"/>
      <c r="D9" s="3"/>
      <c r="E9" s="3"/>
      <c r="G9" s="3"/>
      <c r="H9" s="4"/>
      <c r="I9" s="32"/>
      <c r="J9" s="35" t="s">
        <v>105</v>
      </c>
      <c r="K9" s="109"/>
    </row>
    <row r="10" spans="1:11" ht="18.75" customHeight="1" x14ac:dyDescent="0.2">
      <c r="A10" s="111"/>
      <c r="B10" s="111"/>
      <c r="C10" s="83"/>
      <c r="D10" s="112" t="s">
        <v>136</v>
      </c>
      <c r="E10" s="113" t="s">
        <v>126</v>
      </c>
      <c r="F10" s="117" t="s">
        <v>138</v>
      </c>
      <c r="G10" s="116" t="s">
        <v>131</v>
      </c>
      <c r="H10" s="114" t="s">
        <v>97</v>
      </c>
      <c r="I10" s="86" t="s">
        <v>94</v>
      </c>
      <c r="J10" s="87" t="s">
        <v>135</v>
      </c>
      <c r="K10" s="88" t="s">
        <v>125</v>
      </c>
    </row>
    <row r="11" spans="1:11" ht="13.9" customHeight="1" thickBot="1" x14ac:dyDescent="0.25">
      <c r="A11" s="106" t="s">
        <v>137</v>
      </c>
      <c r="B11" s="115" t="s">
        <v>1</v>
      </c>
      <c r="C11" s="89" t="s">
        <v>0</v>
      </c>
      <c r="D11" s="90" t="s">
        <v>123</v>
      </c>
      <c r="E11" s="91" t="s">
        <v>133</v>
      </c>
      <c r="F11" s="147" t="s">
        <v>139</v>
      </c>
      <c r="G11" s="92" t="s">
        <v>130</v>
      </c>
      <c r="H11" s="92" t="s">
        <v>129</v>
      </c>
      <c r="I11" s="212" t="s">
        <v>129</v>
      </c>
      <c r="J11" s="213" t="s">
        <v>124</v>
      </c>
      <c r="K11" s="214" t="s">
        <v>124</v>
      </c>
    </row>
    <row r="12" spans="1:11" ht="12" customHeight="1" x14ac:dyDescent="0.2">
      <c r="A12" s="152" t="s">
        <v>35</v>
      </c>
      <c r="B12" s="153" t="s">
        <v>4</v>
      </c>
      <c r="C12" s="154" t="s">
        <v>65</v>
      </c>
      <c r="D12" s="69">
        <v>0</v>
      </c>
      <c r="E12" s="70">
        <v>0</v>
      </c>
      <c r="F12" s="72">
        <v>1</v>
      </c>
      <c r="G12" s="110">
        <f>K12*D12</f>
        <v>0</v>
      </c>
      <c r="H12" s="209">
        <f>F12*10*E12</f>
        <v>0</v>
      </c>
      <c r="I12" s="221">
        <v>21</v>
      </c>
      <c r="J12" s="217">
        <v>3</v>
      </c>
      <c r="K12" s="215">
        <f>I12/J12</f>
        <v>7</v>
      </c>
    </row>
    <row r="13" spans="1:11" ht="12" customHeight="1" x14ac:dyDescent="0.2">
      <c r="A13" s="155" t="s">
        <v>112</v>
      </c>
      <c r="B13" s="156" t="s">
        <v>5</v>
      </c>
      <c r="C13" s="157" t="s">
        <v>43</v>
      </c>
      <c r="D13" s="75">
        <v>0</v>
      </c>
      <c r="E13" s="70">
        <v>0</v>
      </c>
      <c r="F13" s="72">
        <v>1</v>
      </c>
      <c r="G13" s="71">
        <f>K13*D13</f>
        <v>0</v>
      </c>
      <c r="H13" s="210">
        <f>F13*IF(D13=0,0,E13*K13+IF(E13/D13&gt;=0.7,K13*4*E13,IF(E13/D13&gt;=0.5,K13*2*E13,IF(E13/D13&gt;=0.3,K13*E13,IF(E13/D13&gt;=0.15,K13*0.5*E13,0)))))</f>
        <v>0</v>
      </c>
      <c r="I13" s="21">
        <v>120</v>
      </c>
      <c r="J13" s="218">
        <v>40</v>
      </c>
      <c r="K13" s="76">
        <f>I13/J13</f>
        <v>3</v>
      </c>
    </row>
    <row r="14" spans="1:11" ht="12" customHeight="1" x14ac:dyDescent="0.2">
      <c r="A14" s="158"/>
      <c r="B14" s="159" t="s">
        <v>6</v>
      </c>
      <c r="C14" s="160" t="s">
        <v>40</v>
      </c>
      <c r="D14" s="77"/>
      <c r="E14" s="70">
        <v>0</v>
      </c>
      <c r="F14" s="72">
        <v>0.5</v>
      </c>
      <c r="G14" s="71"/>
      <c r="H14" s="210">
        <f>F14*IF(D13=0,0,E14*K13+IF(E14/D13&gt;=0.7,K13*4*E14,IF(E14/D13&gt;=0.5,K13*2*E14,IF(E14/D13&gt;=0.3,K13*E14,IF(E14/D13&gt;=0.15,K13*0.5*E14,0)))))</f>
        <v>0</v>
      </c>
      <c r="I14" s="21"/>
      <c r="J14" s="218"/>
      <c r="K14" s="76"/>
    </row>
    <row r="15" spans="1:11" ht="12" customHeight="1" x14ac:dyDescent="0.2">
      <c r="A15" s="161"/>
      <c r="B15" s="162" t="s">
        <v>7</v>
      </c>
      <c r="C15" s="163" t="s">
        <v>66</v>
      </c>
      <c r="D15" s="77"/>
      <c r="E15" s="70">
        <v>0</v>
      </c>
      <c r="F15" s="72">
        <v>0.25</v>
      </c>
      <c r="G15" s="71"/>
      <c r="H15" s="210">
        <f>F15*IF(D13=0,0,E15*K13+IF(E15/D13&gt;=0.7,K13*4*E15,IF(E15/D13&gt;=0.5,K13*2*E15,IF(E15/D13&gt;=0.3,K13*E15,IF(E15/D13&gt;=0.15,K13*0.5*E15,0)))))</f>
        <v>0</v>
      </c>
      <c r="I15" s="21"/>
      <c r="J15" s="218"/>
      <c r="K15" s="76"/>
    </row>
    <row r="16" spans="1:11" ht="12" customHeight="1" x14ac:dyDescent="0.2">
      <c r="A16" s="164" t="s">
        <v>132</v>
      </c>
      <c r="B16" s="165" t="s">
        <v>8</v>
      </c>
      <c r="C16" s="151" t="s">
        <v>43</v>
      </c>
      <c r="D16" s="75">
        <v>0</v>
      </c>
      <c r="E16" s="70">
        <v>0</v>
      </c>
      <c r="F16" s="72">
        <v>1</v>
      </c>
      <c r="G16" s="71">
        <f>K16*D16</f>
        <v>0</v>
      </c>
      <c r="H16" s="210">
        <f>F16*IF(D16=0,0,E16*K16+IF(E16/D16&gt;=0.7,K16*4*E16,IF(E16/D16&gt;=0.5,K16*2*E16,IF(E16/D16&gt;=0.3,K16*E16,IF(E16/D16&gt;=0.15,K16*0.5*E16,0)))))</f>
        <v>0</v>
      </c>
      <c r="I16" s="21">
        <v>20</v>
      </c>
      <c r="J16" s="218">
        <v>10</v>
      </c>
      <c r="K16" s="76">
        <f>I16/J16</f>
        <v>2</v>
      </c>
    </row>
    <row r="17" spans="1:11" ht="12" customHeight="1" x14ac:dyDescent="0.2">
      <c r="A17" s="166"/>
      <c r="B17" s="167" t="s">
        <v>9</v>
      </c>
      <c r="C17" s="168" t="s">
        <v>40</v>
      </c>
      <c r="D17" s="77"/>
      <c r="E17" s="70">
        <v>0</v>
      </c>
      <c r="F17" s="72">
        <v>0.5</v>
      </c>
      <c r="G17" s="71"/>
      <c r="H17" s="210">
        <f>F17*IF(D16=0,0,E17*K16+IF(E17/D16&gt;=0.7,K16*4*E17,IF(E17/D16&gt;=0.5,K16*2*E17,IF(E17/D16&gt;=0.3,K16*E17,IF(E17/D16&gt;=0.15,K16*0.5*E17,0)))))</f>
        <v>0</v>
      </c>
      <c r="I17" s="21"/>
      <c r="J17" s="218"/>
      <c r="K17" s="76"/>
    </row>
    <row r="18" spans="1:11" ht="12" customHeight="1" x14ac:dyDescent="0.2">
      <c r="A18" s="169"/>
      <c r="B18" s="170" t="s">
        <v>10</v>
      </c>
      <c r="C18" s="150" t="s">
        <v>66</v>
      </c>
      <c r="D18" s="77"/>
      <c r="E18" s="70">
        <v>0</v>
      </c>
      <c r="F18" s="72">
        <v>0.25</v>
      </c>
      <c r="G18" s="71"/>
      <c r="H18" s="210">
        <f>F18*IF(D16=0,0,E18*K16+IF(E18/D16&gt;=0.7,K16*4*E18,IF(E18/D16&gt;=0.5,K16*2*E18,IF(E18/D16&gt;=0.3,K16*E18,IF(E18/D16&gt;=0.15,K16*0.5*E18,0)))))</f>
        <v>0</v>
      </c>
      <c r="I18" s="21"/>
      <c r="J18" s="218"/>
      <c r="K18" s="76"/>
    </row>
    <row r="19" spans="1:11" ht="12" customHeight="1" x14ac:dyDescent="0.2">
      <c r="A19" s="164" t="s">
        <v>113</v>
      </c>
      <c r="B19" s="165" t="s">
        <v>11</v>
      </c>
      <c r="C19" s="151" t="s">
        <v>43</v>
      </c>
      <c r="D19" s="75">
        <v>0</v>
      </c>
      <c r="E19" s="70">
        <v>0</v>
      </c>
      <c r="F19" s="72">
        <v>1</v>
      </c>
      <c r="G19" s="71">
        <f>K19*D19</f>
        <v>0</v>
      </c>
      <c r="H19" s="210">
        <f>F19*IF(D19=0,0,E19*K19+IF(E19/D19&gt;=0.7,K19*4*E19,IF(E19/D19&gt;=0.5,K19*2*E19,IF(E19/D19&gt;=0.3,K19*E19,IF(E19/D19&gt;=0.15,K19*0.5*E19,0)))))</f>
        <v>0</v>
      </c>
      <c r="I19" s="21">
        <v>30</v>
      </c>
      <c r="J19" s="218">
        <v>10</v>
      </c>
      <c r="K19" s="76">
        <f>I19/J19</f>
        <v>3</v>
      </c>
    </row>
    <row r="20" spans="1:11" ht="12" customHeight="1" x14ac:dyDescent="0.2">
      <c r="A20" s="166"/>
      <c r="B20" s="167" t="s">
        <v>12</v>
      </c>
      <c r="C20" s="168" t="s">
        <v>67</v>
      </c>
      <c r="D20" s="77"/>
      <c r="E20" s="70">
        <v>0</v>
      </c>
      <c r="F20" s="72">
        <v>0.5</v>
      </c>
      <c r="G20" s="71"/>
      <c r="H20" s="210">
        <f>F20*IF(D19=0,0,E20*K19+IF(E20/D19&gt;=0.7,K19*4*E20,IF(E20/D19&gt;=0.5,K19*2*E20,IF(E20/D19&gt;=0.3,K19*E20,IF(E20/D19&gt;=0.15,K19*0.5*E20,0)))))</f>
        <v>0</v>
      </c>
      <c r="I20" s="21"/>
      <c r="J20" s="218"/>
      <c r="K20" s="76"/>
    </row>
    <row r="21" spans="1:11" ht="12" customHeight="1" x14ac:dyDescent="0.2">
      <c r="A21" s="169"/>
      <c r="B21" s="170" t="s">
        <v>13</v>
      </c>
      <c r="C21" s="150" t="s">
        <v>66</v>
      </c>
      <c r="D21" s="77"/>
      <c r="E21" s="70">
        <v>0</v>
      </c>
      <c r="F21" s="72">
        <v>0.25</v>
      </c>
      <c r="G21" s="71"/>
      <c r="H21" s="210">
        <f>F21*IF(D19=0,0,E21*K19+IF(E21/D19&gt;=0.7,K19*4*E21,IF(E21/D19&gt;=0.5,K19*2*E21,IF(E21/D19&gt;=0.3,K19*E21,IF(E21/D19&gt;=0.15,K19*0.5*E21,0)))))</f>
        <v>0</v>
      </c>
      <c r="I21" s="21"/>
      <c r="J21" s="218"/>
      <c r="K21" s="76"/>
    </row>
    <row r="22" spans="1:11" ht="12" customHeight="1" x14ac:dyDescent="0.2">
      <c r="A22" s="164" t="s">
        <v>114</v>
      </c>
      <c r="B22" s="165" t="s">
        <v>14</v>
      </c>
      <c r="C22" s="151" t="s">
        <v>43</v>
      </c>
      <c r="D22" s="75">
        <v>0</v>
      </c>
      <c r="E22" s="70">
        <v>0</v>
      </c>
      <c r="F22" s="72">
        <v>1</v>
      </c>
      <c r="G22" s="71">
        <f>K22*D22</f>
        <v>0</v>
      </c>
      <c r="H22" s="210">
        <f>F22*IF(D22=0,0,E22*K22+IF(E22/D22&gt;=0.7,K22*4*E22,IF(E22/D22&gt;=0.5,K22*2*E22,IF(E22/D22&gt;=0.3,K22*E22,IF(E22/D22&gt;=0.15,K22*0.5*E22,0)))))</f>
        <v>0</v>
      </c>
      <c r="I22" s="21">
        <v>30</v>
      </c>
      <c r="J22" s="218">
        <v>10</v>
      </c>
      <c r="K22" s="76">
        <f>I22/J22</f>
        <v>3</v>
      </c>
    </row>
    <row r="23" spans="1:11" ht="12" customHeight="1" x14ac:dyDescent="0.2">
      <c r="A23" s="166"/>
      <c r="B23" s="167" t="s">
        <v>15</v>
      </c>
      <c r="C23" s="168" t="s">
        <v>67</v>
      </c>
      <c r="D23" s="77"/>
      <c r="E23" s="70">
        <v>0</v>
      </c>
      <c r="F23" s="72">
        <v>0.5</v>
      </c>
      <c r="G23" s="71"/>
      <c r="H23" s="210">
        <f>F23*IF(D22=0,0,E23*K22+IF(E23/D22&gt;=0.7,K22*4*E23,IF(E23/D22&gt;=0.5,K22*2*E23,IF(E23/D22&gt;=0.3,K22*E23,IF(E23/D22&gt;=0.15,K22*0.5*E23,0)))))</f>
        <v>0</v>
      </c>
      <c r="I23" s="21"/>
      <c r="J23" s="218"/>
      <c r="K23" s="76"/>
    </row>
    <row r="24" spans="1:11" ht="12" customHeight="1" x14ac:dyDescent="0.2">
      <c r="A24" s="169"/>
      <c r="B24" s="170" t="s">
        <v>16</v>
      </c>
      <c r="C24" s="150" t="s">
        <v>81</v>
      </c>
      <c r="D24" s="77"/>
      <c r="E24" s="70">
        <v>0</v>
      </c>
      <c r="F24" s="72">
        <v>0.25</v>
      </c>
      <c r="G24" s="71"/>
      <c r="H24" s="210">
        <f>F24*IF(D22=0,0,E24*K22+IF(E24/D22&gt;=0.7,K22*4*E24,IF(E24/D22&gt;=0.5,K22*2*E24,IF(E24/D22&gt;=0.3,K22*E24,IF(E24/D22&gt;=0.15,K22*0.5*E24,0)))))</f>
        <v>0</v>
      </c>
      <c r="I24" s="21"/>
      <c r="J24" s="218"/>
      <c r="K24" s="76"/>
    </row>
    <row r="25" spans="1:11" ht="12" customHeight="1" x14ac:dyDescent="0.2">
      <c r="A25" s="171" t="s">
        <v>128</v>
      </c>
      <c r="B25" s="165" t="s">
        <v>28</v>
      </c>
      <c r="C25" s="151" t="s">
        <v>60</v>
      </c>
      <c r="D25" s="75">
        <v>0</v>
      </c>
      <c r="E25" s="70">
        <v>0</v>
      </c>
      <c r="F25" s="72">
        <v>1</v>
      </c>
      <c r="G25" s="71">
        <f>K25*D25</f>
        <v>0</v>
      </c>
      <c r="H25" s="210">
        <f>F25*IF(D25=0,0,E25*K25+IF(E25/D25&gt;=0.7,K25*4*E25,IF(E25/D25&gt;=0.5,K25*2*E25,IF(E25/D25&gt;=0.3,K25*E25,IF(E25/D25&gt;=0.15,K25*0.5*E25,0)))))</f>
        <v>0</v>
      </c>
      <c r="I25" s="21">
        <v>40</v>
      </c>
      <c r="J25" s="218">
        <v>10</v>
      </c>
      <c r="K25" s="76">
        <f>I25/J25</f>
        <v>4</v>
      </c>
    </row>
    <row r="26" spans="1:11" ht="25.5" customHeight="1" x14ac:dyDescent="0.2">
      <c r="A26" s="172"/>
      <c r="B26" s="173" t="s">
        <v>31</v>
      </c>
      <c r="C26" s="174" t="s">
        <v>152</v>
      </c>
      <c r="D26" s="77"/>
      <c r="E26" s="70">
        <v>0</v>
      </c>
      <c r="F26" s="72">
        <v>0.5</v>
      </c>
      <c r="G26" s="71"/>
      <c r="H26" s="210">
        <f>F26*IF(D25=0,0,E26*K25+IF(E26/D25&gt;=0.7,K25*4*E26,IF(E26/D25&gt;=0.5,K25*2*E26,IF(E26/D25&gt;=0.3,K25*E26,IF(E26/D25&gt;=0.15,K25*0.5*E26,0)))))</f>
        <v>0</v>
      </c>
      <c r="I26" s="21"/>
      <c r="J26" s="218"/>
      <c r="K26" s="76"/>
    </row>
    <row r="27" spans="1:11" ht="12" customHeight="1" x14ac:dyDescent="0.2">
      <c r="A27" s="175"/>
      <c r="B27" s="170" t="s">
        <v>32</v>
      </c>
      <c r="C27" s="150" t="s">
        <v>54</v>
      </c>
      <c r="D27" s="77" t="s">
        <v>27</v>
      </c>
      <c r="E27" s="70">
        <v>0</v>
      </c>
      <c r="F27" s="72">
        <v>0.25</v>
      </c>
      <c r="G27" s="71"/>
      <c r="H27" s="210">
        <f>F27*IF(D25=0,0,E27*K25+IF(E27/D25&gt;=0.7,K25*4*E27,IF(E27/D25&gt;=0.5,K25*2*E27,IF(E27/D25&gt;=0.3,K25*E27,IF(E27/D25&gt;=0.15,K25*0.5*E27,0)))))</f>
        <v>0</v>
      </c>
      <c r="I27" s="21"/>
      <c r="J27" s="218"/>
      <c r="K27" s="76"/>
    </row>
    <row r="28" spans="1:11" ht="12" customHeight="1" x14ac:dyDescent="0.2">
      <c r="A28" s="164" t="s">
        <v>121</v>
      </c>
      <c r="B28" s="165" t="s">
        <v>33</v>
      </c>
      <c r="C28" s="151" t="s">
        <v>43</v>
      </c>
      <c r="D28" s="75">
        <v>0</v>
      </c>
      <c r="E28" s="70">
        <v>0</v>
      </c>
      <c r="F28" s="72">
        <v>2</v>
      </c>
      <c r="G28" s="71">
        <f>K28*D28</f>
        <v>0</v>
      </c>
      <c r="H28" s="210">
        <f>F28*IF(D28=0,0,E28*K28+IF(E28/D28&gt;=0.7,K28*4*E28,IF(E28/D28&gt;=0.5,K28*2*E28,IF(E28/D28&gt;=0.3,K28*E28,IF(E28/D28&gt;=0.15,K28*0.5*E28,0)))))</f>
        <v>0</v>
      </c>
      <c r="I28" s="21">
        <v>1600</v>
      </c>
      <c r="J28" s="218">
        <v>80</v>
      </c>
      <c r="K28" s="76">
        <f>I28/J28</f>
        <v>20</v>
      </c>
    </row>
    <row r="29" spans="1:11" ht="12" customHeight="1" x14ac:dyDescent="0.2">
      <c r="A29" s="172"/>
      <c r="B29" s="167" t="s">
        <v>34</v>
      </c>
      <c r="C29" s="168" t="s">
        <v>44</v>
      </c>
      <c r="D29" s="77" t="s">
        <v>27</v>
      </c>
      <c r="E29" s="70">
        <v>0</v>
      </c>
      <c r="F29" s="72">
        <v>1</v>
      </c>
      <c r="G29" s="71"/>
      <c r="H29" s="210">
        <f>F29*IF(D28=0,0,E29*K28+IF(E29/D28&gt;=0.7,K28*4*E29,IF(E29/D28&gt;=0.5,K28*2*E29,IF(E29/D28&gt;=0.3,K28*E29,IF(E29/D28&gt;=0.15,K28*0.5*E29,0)))))*0.5</f>
        <v>0</v>
      </c>
      <c r="I29" s="21"/>
      <c r="J29" s="218"/>
      <c r="K29" s="76"/>
    </row>
    <row r="30" spans="1:11" ht="12" customHeight="1" x14ac:dyDescent="0.2">
      <c r="A30" s="175"/>
      <c r="B30" s="170" t="s">
        <v>38</v>
      </c>
      <c r="C30" s="150" t="s">
        <v>84</v>
      </c>
      <c r="D30" s="77"/>
      <c r="E30" s="70">
        <v>0</v>
      </c>
      <c r="F30" s="72">
        <v>0.5</v>
      </c>
      <c r="G30" s="71"/>
      <c r="H30" s="210">
        <f>F30*IF(D28=0,0,E30*K28+IF(E30/D28&gt;=0.7,K28*4*E30,IF(E30/D28&gt;=0.5,K28*2*E30,IF(E30/D28&gt;=0.3,K28*E30,IF(E30/D28&gt;=0.15,K28*0.5*E30,0)))))*0.25</f>
        <v>0</v>
      </c>
      <c r="I30" s="21"/>
      <c r="J30" s="218"/>
      <c r="K30" s="76"/>
    </row>
    <row r="31" spans="1:11" ht="12" customHeight="1" x14ac:dyDescent="0.2">
      <c r="A31" s="171" t="s">
        <v>115</v>
      </c>
      <c r="B31" s="165" t="s">
        <v>50</v>
      </c>
      <c r="C31" s="176" t="s">
        <v>88</v>
      </c>
      <c r="D31" s="75">
        <v>0</v>
      </c>
      <c r="E31" s="70">
        <v>0</v>
      </c>
      <c r="F31" s="72">
        <v>1</v>
      </c>
      <c r="G31" s="71">
        <f>K31*D31</f>
        <v>0</v>
      </c>
      <c r="H31" s="210">
        <f>F31*IF(D31=0,0,E31*K31+IF(E31/D31&gt;=0.7,K31*4*E31,IF(E31/D31&gt;=0.5,K31*2*E31,IF(E31/D31&gt;=0.3,K31*E31,IF(E31/D31&gt;=0.15,K31*0.5*E31,0)))))</f>
        <v>0</v>
      </c>
      <c r="I31" s="21">
        <v>220</v>
      </c>
      <c r="J31" s="218">
        <v>20</v>
      </c>
      <c r="K31" s="76">
        <f>I31/J31</f>
        <v>11</v>
      </c>
    </row>
    <row r="32" spans="1:11" ht="12" customHeight="1" x14ac:dyDescent="0.2">
      <c r="A32" s="175"/>
      <c r="B32" s="170" t="s">
        <v>51</v>
      </c>
      <c r="C32" s="177" t="s">
        <v>89</v>
      </c>
      <c r="D32" s="78"/>
      <c r="E32" s="70">
        <v>0</v>
      </c>
      <c r="F32" s="72">
        <v>0.5</v>
      </c>
      <c r="G32" s="71"/>
      <c r="H32" s="210">
        <f>F32*IF(D31=0,0,E32*K31+IF(E32/D31&gt;=0.7,K31*4*E32,IF(E32/D31&gt;=0.5,K31*2*E32,IF(E32/D31&gt;=0.3,K31*E32,IF(E32/D31&gt;=0.15,K31*0.5*E32,0)))))*0.5</f>
        <v>0</v>
      </c>
      <c r="I32" s="21"/>
      <c r="J32" s="218"/>
      <c r="K32" s="76"/>
    </row>
    <row r="33" spans="1:12" ht="12" customHeight="1" x14ac:dyDescent="0.2">
      <c r="A33" s="171" t="s">
        <v>116</v>
      </c>
      <c r="B33" s="165" t="s">
        <v>52</v>
      </c>
      <c r="C33" s="176" t="s">
        <v>88</v>
      </c>
      <c r="D33" s="75">
        <v>0</v>
      </c>
      <c r="E33" s="70">
        <v>0</v>
      </c>
      <c r="F33" s="72">
        <v>1</v>
      </c>
      <c r="G33" s="71">
        <f>K33*D33</f>
        <v>0</v>
      </c>
      <c r="H33" s="210">
        <f>F33*IF(D33=0,0,E33*K33+IF(E33/D33&gt;=0.7,K33*4*E33,IF(E33/D33&gt;=0.5,K33*2*E33,IF(E33/D33&gt;=0.3,K33*E33,IF(E33/D33&gt;=0.15,K33*0.5*E33,0)))))</f>
        <v>0</v>
      </c>
      <c r="I33" s="21">
        <v>220</v>
      </c>
      <c r="J33" s="218">
        <v>20</v>
      </c>
      <c r="K33" s="76">
        <f>I33/J33</f>
        <v>11</v>
      </c>
    </row>
    <row r="34" spans="1:12" ht="12" customHeight="1" x14ac:dyDescent="0.2">
      <c r="A34" s="175"/>
      <c r="B34" s="170" t="s">
        <v>61</v>
      </c>
      <c r="C34" s="177" t="s">
        <v>89</v>
      </c>
      <c r="D34" s="77"/>
      <c r="E34" s="70">
        <v>0</v>
      </c>
      <c r="F34" s="72">
        <v>0.5</v>
      </c>
      <c r="G34" s="71"/>
      <c r="H34" s="210">
        <f>F34*IF(D33=0,0,E34*K33+IF(E34/D33&gt;=0.7,K33*4*E34,IF(E34/D33&gt;=0.5,K33*2*E34,IF(E34/D33&gt;=0.3,K33*E34,IF(E34/D33&gt;=0.15,K33*0.5*E34,0)))))*0.5</f>
        <v>0</v>
      </c>
      <c r="I34" s="21"/>
      <c r="J34" s="218"/>
      <c r="K34" s="76"/>
    </row>
    <row r="35" spans="1:12" ht="12" customHeight="1" x14ac:dyDescent="0.2">
      <c r="A35" s="171" t="s">
        <v>117</v>
      </c>
      <c r="B35" s="165" t="s">
        <v>62</v>
      </c>
      <c r="C35" s="176" t="s">
        <v>88</v>
      </c>
      <c r="D35" s="75">
        <v>0</v>
      </c>
      <c r="E35" s="70">
        <v>0</v>
      </c>
      <c r="F35" s="72">
        <v>1</v>
      </c>
      <c r="G35" s="71">
        <f>K35*D35</f>
        <v>0</v>
      </c>
      <c r="H35" s="210">
        <f>F35*IF(D35=0,0,E35*K35+IF(E35/D35&gt;=0.7,K35*4*E35,IF(E35/D35&gt;=0.5,K35*2*E35,IF(E35/D35&gt;=0.3,K35*E35,IF(E35/D35&gt;=0.15,K35*0.5*E35,0)))))</f>
        <v>0</v>
      </c>
      <c r="I35" s="21">
        <v>15</v>
      </c>
      <c r="J35" s="218">
        <v>15</v>
      </c>
      <c r="K35" s="76">
        <f>I35/J35</f>
        <v>1</v>
      </c>
    </row>
    <row r="36" spans="1:12" ht="12" customHeight="1" x14ac:dyDescent="0.2">
      <c r="A36" s="175"/>
      <c r="B36" s="170" t="s">
        <v>64</v>
      </c>
      <c r="C36" s="177" t="s">
        <v>89</v>
      </c>
      <c r="D36" s="77"/>
      <c r="E36" s="70">
        <v>0</v>
      </c>
      <c r="F36" s="72">
        <v>1</v>
      </c>
      <c r="G36" s="71"/>
      <c r="H36" s="210">
        <f>F36*IF(D35=0,0,E36*K35+IF(E36/D35&gt;=0.7,K35*4*E36,IF(E36/D35&gt;=0.5,K35*2*E36,IF(E36/D35&gt;=0.3,K35*E36,IF(E36/D35&gt;=0.15,K35*0.5*E36,0)))))*0.5</f>
        <v>0</v>
      </c>
      <c r="I36" s="21"/>
      <c r="J36" s="218"/>
      <c r="K36" s="76"/>
    </row>
    <row r="37" spans="1:12" ht="12" customHeight="1" x14ac:dyDescent="0.2">
      <c r="A37" s="164" t="s">
        <v>122</v>
      </c>
      <c r="B37" s="165" t="s">
        <v>68</v>
      </c>
      <c r="C37" s="151" t="s">
        <v>58</v>
      </c>
      <c r="D37" s="75">
        <v>0</v>
      </c>
      <c r="E37" s="70">
        <v>0</v>
      </c>
      <c r="F37" s="72">
        <v>0.2</v>
      </c>
      <c r="G37" s="71">
        <f>K37*D37</f>
        <v>0</v>
      </c>
      <c r="H37" s="210">
        <f>F37*IF(D37=0,0,E37*K37+IF(E37/D37&gt;=0.7,K37*4*E37,IF(E37/D37&gt;=0.5,K37*2*E37,IF(E37/D37&gt;=0.3,K37*E37,IF(E37/D37&gt;=0.15,K37*0.5*E37,0)))))</f>
        <v>0</v>
      </c>
      <c r="I37" s="21">
        <v>400</v>
      </c>
      <c r="J37" s="218">
        <v>10</v>
      </c>
      <c r="K37" s="76">
        <f>I37/J37</f>
        <v>40</v>
      </c>
      <c r="L37" t="s">
        <v>27</v>
      </c>
    </row>
    <row r="38" spans="1:12" ht="12" customHeight="1" x14ac:dyDescent="0.2">
      <c r="A38" s="175"/>
      <c r="B38" s="170" t="s">
        <v>69</v>
      </c>
      <c r="C38" s="177" t="s">
        <v>49</v>
      </c>
      <c r="D38" s="77" t="s">
        <v>27</v>
      </c>
      <c r="E38" s="70">
        <v>0</v>
      </c>
      <c r="F38" s="72">
        <v>0.1</v>
      </c>
      <c r="G38" s="71"/>
      <c r="H38" s="210">
        <f>F38*IF(D37=0,0,E38*K37+IF(E38/D37&gt;=0.7,K37*4*E38,IF(E38/D37&gt;=0.5,K37*2*E38,IF(E38/D37&gt;=0.3,K37*E38,IF(E38/D37&gt;=0.15,K37*0.5*E38,0)))))</f>
        <v>0</v>
      </c>
      <c r="I38" s="21"/>
      <c r="J38" s="218"/>
      <c r="K38" s="76"/>
      <c r="L38" t="s">
        <v>27</v>
      </c>
    </row>
    <row r="39" spans="1:12" ht="12" customHeight="1" x14ac:dyDescent="0.2">
      <c r="A39" s="171" t="s">
        <v>118</v>
      </c>
      <c r="B39" s="165" t="s">
        <v>70</v>
      </c>
      <c r="C39" s="176" t="s">
        <v>60</v>
      </c>
      <c r="D39" s="75">
        <v>0</v>
      </c>
      <c r="E39" s="70">
        <v>0</v>
      </c>
      <c r="F39" s="72">
        <v>0.3</v>
      </c>
      <c r="G39" s="71">
        <f>K39*D39</f>
        <v>0</v>
      </c>
      <c r="H39" s="210">
        <f>F39*IF(D39=0,0,E39*K39+IF(E39/D39&gt;=0.7,K39*4*E39,IF(E39/D39&gt;=0.5,K39*2*E39,IF(E39/D39&gt;=0.3,K39*E39,IF(E39/D39&gt;=0.15,K39*0.5*E39,0)))))</f>
        <v>0</v>
      </c>
      <c r="I39" s="21">
        <v>160</v>
      </c>
      <c r="J39" s="218">
        <v>10</v>
      </c>
      <c r="K39" s="76">
        <f>I39/J39</f>
        <v>16</v>
      </c>
    </row>
    <row r="40" spans="1:12" ht="12" customHeight="1" x14ac:dyDescent="0.2">
      <c r="A40" s="172"/>
      <c r="B40" s="167" t="s">
        <v>71</v>
      </c>
      <c r="C40" s="178" t="s">
        <v>82</v>
      </c>
      <c r="D40" s="77"/>
      <c r="E40" s="70">
        <v>0</v>
      </c>
      <c r="F40" s="72">
        <v>0.15</v>
      </c>
      <c r="G40" s="71"/>
      <c r="H40" s="210">
        <f>F40*IF(D39=0,0,E40*K39+IF(E40/D39&gt;=0.7,K39*4*E40,IF(E40/D39&gt;=0.5,K39*2*E40,IF(E40/D39&gt;=0.3,K39*E40,IF(E40/D39&gt;=0.15,K39*0.5*E40,0)))))*0.5</f>
        <v>0</v>
      </c>
      <c r="I40" s="21"/>
      <c r="J40" s="218"/>
      <c r="K40" s="76"/>
    </row>
    <row r="41" spans="1:12" ht="12" customHeight="1" x14ac:dyDescent="0.2">
      <c r="A41" s="179"/>
      <c r="B41" s="170" t="s">
        <v>72</v>
      </c>
      <c r="C41" s="150" t="s">
        <v>54</v>
      </c>
      <c r="D41" s="77"/>
      <c r="E41" s="70">
        <v>0</v>
      </c>
      <c r="F41" s="72">
        <v>7.4999999999999997E-2</v>
      </c>
      <c r="G41" s="71"/>
      <c r="H41" s="210">
        <f>F41*IF(D39=0,0,E41*K39+IF(E41/D39&gt;=0.7,K39*4*E41,IF(E41/D39&gt;=0.5,K39*2*E41,IF(E41/D39&gt;=0.3,K39*E41,IF(E41/D39&gt;=0.15,K39*0.5*E41,0)))))</f>
        <v>0</v>
      </c>
      <c r="I41" s="21"/>
      <c r="J41" s="218"/>
      <c r="K41" s="76"/>
    </row>
    <row r="42" spans="1:12" ht="12" customHeight="1" x14ac:dyDescent="0.2">
      <c r="A42" s="164" t="s">
        <v>119</v>
      </c>
      <c r="B42" s="165" t="s">
        <v>73</v>
      </c>
      <c r="C42" s="151" t="s">
        <v>59</v>
      </c>
      <c r="D42" s="75">
        <v>0</v>
      </c>
      <c r="E42" s="70">
        <v>0</v>
      </c>
      <c r="F42" s="72">
        <v>1</v>
      </c>
      <c r="G42" s="71">
        <f>K42*D42</f>
        <v>0</v>
      </c>
      <c r="H42" s="210">
        <f>F42*IF(D42=0,0,E42*K42+IF(E42/D42&gt;=0.7,K42*4*E42,IF(E42/D42&gt;=0.5,K42*2*E42,IF(E42/D42&gt;=0.3,K42*E42,IF(E42/D42&gt;=0.15,K42*0.5*E42,0)))))</f>
        <v>0</v>
      </c>
      <c r="I42" s="21">
        <v>30</v>
      </c>
      <c r="J42" s="218">
        <v>10</v>
      </c>
      <c r="K42" s="76">
        <f>I42/J42</f>
        <v>3</v>
      </c>
    </row>
    <row r="43" spans="1:12" ht="12" customHeight="1" x14ac:dyDescent="0.2">
      <c r="A43" s="166"/>
      <c r="B43" s="167" t="s">
        <v>74</v>
      </c>
      <c r="C43" s="178" t="s">
        <v>92</v>
      </c>
      <c r="D43" s="77"/>
      <c r="E43" s="70">
        <v>0</v>
      </c>
      <c r="F43" s="72">
        <v>0.5</v>
      </c>
      <c r="G43" s="71"/>
      <c r="H43" s="210">
        <f>F43*IF(D42=0,0,E43*K42+IF(E43/D42&gt;=0.7,K42*4*E43,IF(E43/D42&gt;=0.5,K42*2*E43,IF(E43/D42&gt;=0.3,K42*E43,IF(E43/D42&gt;=0.15,K42*0.5*E43,0)))))</f>
        <v>0</v>
      </c>
      <c r="I43" s="21"/>
      <c r="J43" s="218"/>
      <c r="K43" s="76"/>
    </row>
    <row r="44" spans="1:12" ht="12" customHeight="1" x14ac:dyDescent="0.2">
      <c r="A44" s="169"/>
      <c r="B44" s="170" t="s">
        <v>75</v>
      </c>
      <c r="C44" s="150" t="s">
        <v>55</v>
      </c>
      <c r="D44" s="77"/>
      <c r="E44" s="70">
        <v>0</v>
      </c>
      <c r="F44" s="72">
        <v>0.25</v>
      </c>
      <c r="G44" s="71"/>
      <c r="H44" s="210">
        <f>F44*IF(D42=0,0,E44*K42+IF(E44/D42&gt;=0.7,K42*4*E44,IF(E44/D42&gt;=0.5,K42*2*E44,IF(E44/D42&gt;=0.3,K42*E44,IF(E44/D42&gt;=0.15,K42*0.5*E44,0)))))</f>
        <v>0</v>
      </c>
      <c r="I44" s="21"/>
      <c r="J44" s="218"/>
      <c r="K44" s="76"/>
    </row>
    <row r="45" spans="1:12" ht="12" customHeight="1" x14ac:dyDescent="0.2">
      <c r="A45" s="164" t="s">
        <v>120</v>
      </c>
      <c r="B45" s="165" t="s">
        <v>83</v>
      </c>
      <c r="C45" s="151" t="s">
        <v>58</v>
      </c>
      <c r="D45" s="75">
        <v>0</v>
      </c>
      <c r="E45" s="70">
        <v>0</v>
      </c>
      <c r="F45" s="72">
        <v>1</v>
      </c>
      <c r="G45" s="71">
        <f>K45*D45</f>
        <v>0</v>
      </c>
      <c r="H45" s="210">
        <f>F45*IF(D45=0,0,E45*K45+IF(E45/D45&gt;=0.7,K45*4*E45,IF(E45/D45&gt;=0.5,K45*2*E45,IF(E45/D45&gt;=0.3,K45*E45,IF(E45/D45&gt;=0.15,K45*0.5*E45,0)))))</f>
        <v>0</v>
      </c>
      <c r="I45" s="21">
        <v>6</v>
      </c>
      <c r="J45" s="218">
        <v>10</v>
      </c>
      <c r="K45" s="76">
        <f>I45/J45</f>
        <v>0.6</v>
      </c>
    </row>
    <row r="46" spans="1:12" ht="12" customHeight="1" x14ac:dyDescent="0.2">
      <c r="A46" s="166"/>
      <c r="B46" s="167" t="s">
        <v>85</v>
      </c>
      <c r="C46" s="178" t="s">
        <v>81</v>
      </c>
      <c r="D46" s="77"/>
      <c r="E46" s="70">
        <v>0</v>
      </c>
      <c r="F46" s="72">
        <v>0.5</v>
      </c>
      <c r="G46" s="71"/>
      <c r="H46" s="210">
        <f>F46*IF(D45=0,0,E46*K45+IF(E46/D45&gt;=0.7,K45*4*E46,IF(E46/D45&gt;=0.5,K45*2*E46,IF(E46/D45&gt;=0.3,K45*E46,IF(E46/D45&gt;=0.15,K45*0.5*E46,0)))))</f>
        <v>0</v>
      </c>
      <c r="I46" s="21"/>
      <c r="J46" s="219"/>
      <c r="K46" s="79"/>
    </row>
    <row r="47" spans="1:12" ht="12" customHeight="1" x14ac:dyDescent="0.2">
      <c r="A47" s="169"/>
      <c r="B47" s="170" t="s">
        <v>86</v>
      </c>
      <c r="C47" s="150" t="s">
        <v>57</v>
      </c>
      <c r="D47" s="77"/>
      <c r="E47" s="70">
        <v>0</v>
      </c>
      <c r="F47" s="72">
        <v>0.25</v>
      </c>
      <c r="G47" s="71"/>
      <c r="H47" s="210">
        <f>F47*IF(D45=0,0,E47*K45+IF(E47/D45&gt;=0.7,K45*4*E47,IF(E47/D45&gt;=0.5,K45*2*E47,IF(E47/D45&gt;=0.3,K45*E47,IF(E47/D45&gt;=0.15,K45*0.5*E47,0)))))</f>
        <v>0</v>
      </c>
      <c r="I47" s="21"/>
      <c r="J47" s="219"/>
      <c r="K47" s="79"/>
    </row>
    <row r="48" spans="1:12" ht="12" customHeight="1" x14ac:dyDescent="0.2">
      <c r="A48" s="180" t="s">
        <v>110</v>
      </c>
      <c r="B48" s="181" t="s">
        <v>87</v>
      </c>
      <c r="C48" s="182" t="s">
        <v>111</v>
      </c>
      <c r="D48" s="80">
        <v>0</v>
      </c>
      <c r="E48" s="70">
        <v>0</v>
      </c>
      <c r="F48" s="72">
        <v>1</v>
      </c>
      <c r="G48" s="71">
        <f>K48*D48</f>
        <v>0</v>
      </c>
      <c r="H48" s="210">
        <f>F48*IF(D48=0,0,E48*K48+IF(E48/D48&gt;=0.7,K48*4*E48,IF(E48/D48&gt;=0.5,K48*2*E48,IF(E48/D48&gt;=0.3,K48*E48,IF(E48/D48&gt;=0.15,K48*0.5*E48,0)))))</f>
        <v>0</v>
      </c>
      <c r="I48" s="21">
        <v>0.15</v>
      </c>
      <c r="J48" s="218">
        <v>1</v>
      </c>
      <c r="K48" s="76">
        <f>I48/J48</f>
        <v>0.15</v>
      </c>
    </row>
    <row r="49" spans="1:12" ht="12" customHeight="1" thickBot="1" x14ac:dyDescent="0.25">
      <c r="A49" s="180" t="s">
        <v>90</v>
      </c>
      <c r="B49" s="183" t="s">
        <v>87</v>
      </c>
      <c r="C49" s="182" t="s">
        <v>91</v>
      </c>
      <c r="D49" s="81" t="s">
        <v>27</v>
      </c>
      <c r="E49" s="70">
        <v>0</v>
      </c>
      <c r="F49" s="118">
        <v>1</v>
      </c>
      <c r="G49" s="82"/>
      <c r="H49" s="211">
        <f>F49*E49*K49</f>
        <v>0</v>
      </c>
      <c r="I49" s="22"/>
      <c r="J49" s="220"/>
      <c r="K49" s="216">
        <v>2</v>
      </c>
      <c r="L49" s="2"/>
    </row>
    <row r="50" spans="1:12" ht="12" customHeight="1" x14ac:dyDescent="0.2">
      <c r="A50" s="184"/>
      <c r="B50" s="185" t="s">
        <v>141</v>
      </c>
      <c r="C50" s="186"/>
      <c r="D50" s="120"/>
      <c r="E50" s="121"/>
      <c r="F50" s="120"/>
      <c r="G50" s="127">
        <f>SUM(G12:G49)</f>
        <v>0</v>
      </c>
      <c r="H50" s="127">
        <f>SUM(H12:H49)</f>
        <v>0</v>
      </c>
      <c r="I50" s="24"/>
      <c r="J50" s="110"/>
      <c r="K50" s="119"/>
      <c r="L50" s="130" t="s">
        <v>27</v>
      </c>
    </row>
    <row r="51" spans="1:12" ht="12" customHeight="1" x14ac:dyDescent="0.2">
      <c r="A51" s="187"/>
      <c r="B51" s="188"/>
      <c r="C51" s="189" t="s">
        <v>142</v>
      </c>
      <c r="D51" s="68">
        <v>0</v>
      </c>
      <c r="E51" s="122"/>
      <c r="F51" s="123"/>
      <c r="G51" s="128">
        <f>D51*K51</f>
        <v>0</v>
      </c>
      <c r="H51" s="128"/>
      <c r="I51" s="19"/>
      <c r="J51" s="110"/>
      <c r="K51" s="73">
        <v>7</v>
      </c>
    </row>
    <row r="52" spans="1:12" ht="12" customHeight="1" x14ac:dyDescent="0.2">
      <c r="A52" s="187"/>
      <c r="B52" s="188"/>
      <c r="C52" s="190" t="s">
        <v>140</v>
      </c>
      <c r="D52" s="123"/>
      <c r="E52" s="122"/>
      <c r="F52" s="123"/>
      <c r="G52" s="128"/>
      <c r="H52" s="128"/>
      <c r="I52" s="219"/>
      <c r="J52" s="110"/>
      <c r="K52" s="119"/>
    </row>
    <row r="53" spans="1:12" ht="12" customHeight="1" x14ac:dyDescent="0.2">
      <c r="A53" s="191"/>
      <c r="B53" s="188"/>
      <c r="C53" s="190" t="s">
        <v>127</v>
      </c>
      <c r="D53" s="123"/>
      <c r="E53" s="122"/>
      <c r="F53" s="123"/>
      <c r="G53" s="129"/>
      <c r="H53" s="222">
        <f>(K64*40+IF(J64&lt;3,0,(J64-2)*20))</f>
        <v>0</v>
      </c>
      <c r="I53" s="219"/>
      <c r="J53" s="71"/>
      <c r="K53" s="79"/>
    </row>
    <row r="54" spans="1:12" ht="12" customHeight="1" thickBot="1" x14ac:dyDescent="0.3">
      <c r="A54" s="192"/>
      <c r="B54" s="193"/>
      <c r="C54" s="194" t="s">
        <v>153</v>
      </c>
      <c r="D54" s="124"/>
      <c r="E54" s="125"/>
      <c r="F54" s="124"/>
      <c r="G54" s="126">
        <f>SUM(G50:G53)</f>
        <v>0</v>
      </c>
      <c r="H54" s="126">
        <f>SUM(H50:H53)</f>
        <v>0</v>
      </c>
      <c r="I54" s="220"/>
      <c r="J54" s="84"/>
      <c r="K54" s="85"/>
    </row>
    <row r="55" spans="1:12" ht="16.5" thickBot="1" x14ac:dyDescent="0.3">
      <c r="A55" s="195" t="s">
        <v>134</v>
      </c>
      <c r="B55" s="148"/>
      <c r="C55" s="149"/>
      <c r="D55" s="56"/>
      <c r="E55" s="56"/>
      <c r="F55" s="56"/>
      <c r="G55" s="56"/>
      <c r="H55" s="54"/>
      <c r="I55" s="52"/>
      <c r="J55" s="56"/>
      <c r="K55" s="54"/>
    </row>
    <row r="56" spans="1:12" ht="21.6" customHeight="1" thickBot="1" x14ac:dyDescent="0.25">
      <c r="A56" s="196" t="s">
        <v>80</v>
      </c>
      <c r="B56" s="197" t="s">
        <v>2</v>
      </c>
      <c r="C56" s="198" t="s">
        <v>3</v>
      </c>
      <c r="D56" s="6"/>
      <c r="E56" s="56"/>
      <c r="F56" s="56"/>
      <c r="G56" s="56"/>
      <c r="H56" s="54"/>
      <c r="I56" s="12">
        <v>1</v>
      </c>
      <c r="J56" s="12">
        <v>2</v>
      </c>
      <c r="K56" s="11">
        <v>3</v>
      </c>
    </row>
    <row r="57" spans="1:12" x14ac:dyDescent="0.2">
      <c r="A57" s="206" t="s">
        <v>103</v>
      </c>
      <c r="B57" s="199" t="s">
        <v>17</v>
      </c>
      <c r="C57" s="200" t="s">
        <v>109</v>
      </c>
      <c r="D57" s="93"/>
      <c r="E57" s="65"/>
      <c r="F57" s="65"/>
      <c r="G57" s="65"/>
      <c r="H57" s="101"/>
      <c r="I57" s="94" t="s">
        <v>27</v>
      </c>
      <c r="J57" s="69"/>
      <c r="K57" s="95" t="s">
        <v>27</v>
      </c>
    </row>
    <row r="58" spans="1:12" x14ac:dyDescent="0.2">
      <c r="A58" s="207"/>
      <c r="B58" s="201" t="s">
        <v>18</v>
      </c>
      <c r="C58" s="177" t="s">
        <v>104</v>
      </c>
      <c r="D58" s="74"/>
      <c r="H58" s="5"/>
      <c r="I58" s="75"/>
      <c r="J58" s="75" t="s">
        <v>27</v>
      </c>
      <c r="K58" s="96"/>
    </row>
    <row r="59" spans="1:12" x14ac:dyDescent="0.2">
      <c r="A59" s="208" t="s">
        <v>25</v>
      </c>
      <c r="B59" s="202" t="s">
        <v>19</v>
      </c>
      <c r="C59" s="176" t="s">
        <v>25</v>
      </c>
      <c r="D59" s="74"/>
      <c r="E59" s="66"/>
      <c r="F59" s="66"/>
      <c r="G59" s="66"/>
      <c r="H59" s="102"/>
      <c r="I59" s="75" t="s">
        <v>27</v>
      </c>
      <c r="J59" s="75" t="s">
        <v>27</v>
      </c>
      <c r="K59" s="96" t="s">
        <v>27</v>
      </c>
    </row>
    <row r="60" spans="1:12" x14ac:dyDescent="0.2">
      <c r="A60" s="207"/>
      <c r="B60" s="201" t="s">
        <v>20</v>
      </c>
      <c r="C60" s="177" t="s">
        <v>78</v>
      </c>
      <c r="D60" s="74"/>
      <c r="H60" s="5"/>
      <c r="I60" s="75" t="s">
        <v>27</v>
      </c>
      <c r="J60" s="75" t="s">
        <v>27</v>
      </c>
      <c r="K60" s="96" t="s">
        <v>27</v>
      </c>
    </row>
    <row r="61" spans="1:12" x14ac:dyDescent="0.2">
      <c r="A61" s="208" t="s">
        <v>76</v>
      </c>
      <c r="B61" s="202" t="s">
        <v>21</v>
      </c>
      <c r="C61" s="151" t="s">
        <v>79</v>
      </c>
      <c r="D61" s="74"/>
      <c r="E61" s="66"/>
      <c r="F61" s="66"/>
      <c r="G61" s="66"/>
      <c r="H61" s="102"/>
      <c r="I61" s="75" t="s">
        <v>27</v>
      </c>
      <c r="J61" s="75" t="s">
        <v>27</v>
      </c>
      <c r="K61" s="96" t="s">
        <v>27</v>
      </c>
    </row>
    <row r="62" spans="1:12" x14ac:dyDescent="0.2">
      <c r="A62" s="207"/>
      <c r="B62" s="201" t="s">
        <v>22</v>
      </c>
      <c r="C62" s="150" t="s">
        <v>24</v>
      </c>
      <c r="D62" s="74"/>
      <c r="E62" s="66"/>
      <c r="F62" s="66"/>
      <c r="G62" s="66"/>
      <c r="H62" s="102"/>
      <c r="I62" s="75"/>
      <c r="J62" s="75" t="s">
        <v>27</v>
      </c>
      <c r="K62" s="96" t="s">
        <v>27</v>
      </c>
    </row>
    <row r="63" spans="1:12" ht="13.9" customHeight="1" thickBot="1" x14ac:dyDescent="0.25">
      <c r="A63" s="203" t="s">
        <v>77</v>
      </c>
      <c r="B63" s="204" t="s">
        <v>23</v>
      </c>
      <c r="C63" s="205" t="s">
        <v>143</v>
      </c>
      <c r="D63" s="97"/>
      <c r="E63" s="67"/>
      <c r="F63" s="67"/>
      <c r="G63" s="67"/>
      <c r="H63" s="103"/>
      <c r="I63" s="98" t="s">
        <v>27</v>
      </c>
      <c r="J63" s="99" t="s">
        <v>27</v>
      </c>
      <c r="K63" s="100" t="s">
        <v>27</v>
      </c>
    </row>
    <row r="64" spans="1:12" ht="13.9" customHeight="1" thickBot="1" x14ac:dyDescent="0.3">
      <c r="A64" s="52"/>
      <c r="B64" s="56"/>
      <c r="C64" s="56"/>
      <c r="D64" s="55"/>
      <c r="E64" s="56"/>
      <c r="F64" s="56"/>
      <c r="G64" s="56"/>
      <c r="H64" s="56"/>
      <c r="I64" s="105" t="s">
        <v>27</v>
      </c>
      <c r="J64" s="105">
        <f>SUM(J57:J63)/2</f>
        <v>0</v>
      </c>
      <c r="K64" s="104">
        <f>SUM(K57:K63)/3</f>
        <v>0</v>
      </c>
    </row>
  </sheetData>
  <mergeCells count="6">
    <mergeCell ref="A1:K1"/>
    <mergeCell ref="E6:F6"/>
    <mergeCell ref="H6:K6"/>
    <mergeCell ref="A3:G3"/>
    <mergeCell ref="A4:D4"/>
    <mergeCell ref="E4:K4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8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L18"/>
  <sheetViews>
    <sheetView workbookViewId="0">
      <selection activeCell="J22" sqref="J22"/>
    </sheetView>
  </sheetViews>
  <sheetFormatPr defaultRowHeight="12.75" x14ac:dyDescent="0.2"/>
  <cols>
    <col min="1" max="1" width="7.7109375" customWidth="1"/>
  </cols>
  <sheetData>
    <row r="5" spans="1:12" ht="13.5" thickBot="1" x14ac:dyDescent="0.25"/>
    <row r="6" spans="1:12" ht="13.5" thickBot="1" x14ac:dyDescent="0.25">
      <c r="A6" s="27" t="s">
        <v>93</v>
      </c>
      <c r="B6" s="233" t="s">
        <v>26</v>
      </c>
      <c r="C6" s="234"/>
      <c r="D6" s="234"/>
      <c r="E6" s="234"/>
      <c r="F6" s="234"/>
      <c r="G6" s="234"/>
      <c r="H6" s="234"/>
      <c r="I6" s="234"/>
      <c r="J6" s="234"/>
      <c r="K6" s="234"/>
      <c r="L6" s="235"/>
    </row>
    <row r="7" spans="1:12" x14ac:dyDescent="0.2">
      <c r="A7" s="23"/>
      <c r="B7" s="24">
        <v>0</v>
      </c>
      <c r="C7" s="25">
        <v>1</v>
      </c>
      <c r="D7" s="25">
        <v>2</v>
      </c>
      <c r="E7" s="25">
        <v>3</v>
      </c>
      <c r="F7" s="25">
        <v>4</v>
      </c>
      <c r="G7" s="25">
        <v>5</v>
      </c>
      <c r="H7" s="25">
        <v>6</v>
      </c>
      <c r="I7" s="25">
        <v>7</v>
      </c>
      <c r="J7" s="25">
        <v>8</v>
      </c>
      <c r="K7" s="25">
        <v>9</v>
      </c>
      <c r="L7" s="26">
        <v>10</v>
      </c>
    </row>
    <row r="8" spans="1:12" x14ac:dyDescent="0.2">
      <c r="A8" s="21">
        <v>0</v>
      </c>
      <c r="B8" s="19">
        <v>0</v>
      </c>
      <c r="C8" s="1">
        <v>25</v>
      </c>
      <c r="D8" s="1">
        <v>50</v>
      </c>
      <c r="E8" s="1">
        <v>75</v>
      </c>
      <c r="F8" s="1">
        <v>100</v>
      </c>
      <c r="G8" s="1">
        <v>125</v>
      </c>
      <c r="H8" s="1">
        <v>150</v>
      </c>
      <c r="I8" s="1">
        <v>175</v>
      </c>
      <c r="J8" s="1">
        <v>200</v>
      </c>
      <c r="K8" s="1">
        <v>225</v>
      </c>
      <c r="L8" s="16">
        <v>250</v>
      </c>
    </row>
    <row r="9" spans="1:12" x14ac:dyDescent="0.2">
      <c r="A9" s="21">
        <v>1</v>
      </c>
      <c r="B9" s="19">
        <v>0</v>
      </c>
      <c r="C9" s="1">
        <v>25</v>
      </c>
      <c r="D9" s="1">
        <v>50</v>
      </c>
      <c r="E9" s="1">
        <v>75</v>
      </c>
      <c r="F9" s="1">
        <v>100</v>
      </c>
      <c r="G9" s="1">
        <v>125</v>
      </c>
      <c r="H9" s="1">
        <v>150</v>
      </c>
      <c r="I9" s="1">
        <v>175</v>
      </c>
      <c r="J9" s="1">
        <v>200</v>
      </c>
      <c r="K9" s="1">
        <v>225</v>
      </c>
      <c r="L9" s="16"/>
    </row>
    <row r="10" spans="1:12" x14ac:dyDescent="0.2">
      <c r="A10" s="21">
        <v>2</v>
      </c>
      <c r="B10" s="19">
        <v>0</v>
      </c>
      <c r="C10" s="1">
        <v>25</v>
      </c>
      <c r="D10" s="1">
        <v>50</v>
      </c>
      <c r="E10" s="1">
        <v>75</v>
      </c>
      <c r="F10" s="1">
        <v>100</v>
      </c>
      <c r="G10" s="1">
        <v>125</v>
      </c>
      <c r="H10" s="1">
        <v>150</v>
      </c>
      <c r="I10" s="1">
        <v>175</v>
      </c>
      <c r="J10" s="1">
        <v>200</v>
      </c>
      <c r="K10" s="1"/>
      <c r="L10" s="16"/>
    </row>
    <row r="11" spans="1:12" x14ac:dyDescent="0.2">
      <c r="A11" s="21">
        <v>3</v>
      </c>
      <c r="B11" s="19">
        <v>10</v>
      </c>
      <c r="C11" s="1">
        <v>35</v>
      </c>
      <c r="D11" s="1">
        <v>60</v>
      </c>
      <c r="E11" s="1">
        <v>85</v>
      </c>
      <c r="F11" s="1">
        <v>110</v>
      </c>
      <c r="G11" s="1">
        <v>135</v>
      </c>
      <c r="H11" s="1">
        <v>160</v>
      </c>
      <c r="I11" s="1">
        <v>185</v>
      </c>
      <c r="J11" s="1"/>
      <c r="K11" s="1"/>
      <c r="L11" s="16"/>
    </row>
    <row r="12" spans="1:12" x14ac:dyDescent="0.2">
      <c r="A12" s="21">
        <v>4</v>
      </c>
      <c r="B12" s="19">
        <v>20</v>
      </c>
      <c r="C12" s="1">
        <v>45</v>
      </c>
      <c r="D12" s="1">
        <v>70</v>
      </c>
      <c r="E12" s="1">
        <v>95</v>
      </c>
      <c r="F12" s="1">
        <v>120</v>
      </c>
      <c r="G12" s="1">
        <v>145</v>
      </c>
      <c r="H12" s="1">
        <v>170</v>
      </c>
      <c r="I12" s="1"/>
      <c r="J12" s="1"/>
      <c r="K12" s="1"/>
      <c r="L12" s="16" t="s">
        <v>27</v>
      </c>
    </row>
    <row r="13" spans="1:12" x14ac:dyDescent="0.2">
      <c r="A13" s="21">
        <v>5</v>
      </c>
      <c r="B13" s="19">
        <v>30</v>
      </c>
      <c r="C13" s="1">
        <v>55</v>
      </c>
      <c r="D13" s="1">
        <v>80</v>
      </c>
      <c r="E13" s="1">
        <v>105</v>
      </c>
      <c r="F13" s="1">
        <v>130</v>
      </c>
      <c r="G13" s="1">
        <v>155</v>
      </c>
      <c r="H13" s="1"/>
      <c r="I13" s="1"/>
      <c r="J13" s="1"/>
      <c r="K13" s="1" t="s">
        <v>27</v>
      </c>
      <c r="L13" s="16"/>
    </row>
    <row r="14" spans="1:12" x14ac:dyDescent="0.2">
      <c r="A14" s="21">
        <v>6</v>
      </c>
      <c r="B14" s="19">
        <v>40</v>
      </c>
      <c r="C14" s="1">
        <v>65</v>
      </c>
      <c r="D14" s="1">
        <v>90</v>
      </c>
      <c r="E14" s="1">
        <v>115</v>
      </c>
      <c r="F14" s="1">
        <v>140</v>
      </c>
      <c r="G14" s="1" t="s">
        <v>27</v>
      </c>
      <c r="H14" s="1"/>
      <c r="I14" s="1"/>
      <c r="J14" s="1" t="s">
        <v>27</v>
      </c>
      <c r="K14" s="1"/>
      <c r="L14" s="16"/>
    </row>
    <row r="15" spans="1:12" x14ac:dyDescent="0.2">
      <c r="A15" s="21">
        <v>7</v>
      </c>
      <c r="B15" s="19">
        <v>50</v>
      </c>
      <c r="C15" s="1">
        <v>75</v>
      </c>
      <c r="D15" s="1">
        <v>100</v>
      </c>
      <c r="E15" s="1">
        <v>125</v>
      </c>
      <c r="F15" s="1" t="s">
        <v>27</v>
      </c>
      <c r="G15" s="1" t="s">
        <v>27</v>
      </c>
      <c r="H15" s="1"/>
      <c r="I15" s="1" t="s">
        <v>27</v>
      </c>
      <c r="J15" s="1"/>
      <c r="K15" s="1"/>
      <c r="L15" s="16"/>
    </row>
    <row r="16" spans="1:12" x14ac:dyDescent="0.2">
      <c r="A16" s="21">
        <v>8</v>
      </c>
      <c r="B16" s="19">
        <v>60</v>
      </c>
      <c r="C16" s="1">
        <v>85</v>
      </c>
      <c r="D16" s="1">
        <v>110</v>
      </c>
      <c r="E16" s="1" t="s">
        <v>27</v>
      </c>
      <c r="F16" s="1" t="s">
        <v>27</v>
      </c>
      <c r="G16" s="1" t="s">
        <v>27</v>
      </c>
      <c r="H16" s="1" t="s">
        <v>27</v>
      </c>
      <c r="I16" s="1"/>
      <c r="J16" s="1"/>
      <c r="K16" s="1"/>
      <c r="L16" s="16"/>
    </row>
    <row r="17" spans="1:12" x14ac:dyDescent="0.2">
      <c r="A17" s="21">
        <v>9</v>
      </c>
      <c r="B17" s="19">
        <v>70</v>
      </c>
      <c r="C17" s="1">
        <v>95</v>
      </c>
      <c r="D17" s="1" t="s">
        <v>27</v>
      </c>
      <c r="E17" s="1" t="s">
        <v>27</v>
      </c>
      <c r="F17" s="1" t="s">
        <v>27</v>
      </c>
      <c r="G17" s="1" t="s">
        <v>27</v>
      </c>
      <c r="H17" s="1"/>
      <c r="I17" s="1"/>
      <c r="J17" s="1"/>
      <c r="K17" s="1"/>
      <c r="L17" s="16"/>
    </row>
    <row r="18" spans="1:12" ht="13.5" thickBot="1" x14ac:dyDescent="0.25">
      <c r="A18" s="22">
        <v>10</v>
      </c>
      <c r="B18" s="20">
        <v>80</v>
      </c>
      <c r="C18" s="17" t="s">
        <v>27</v>
      </c>
      <c r="D18" s="17" t="s">
        <v>27</v>
      </c>
      <c r="E18" s="17" t="s">
        <v>27</v>
      </c>
      <c r="F18" s="17"/>
      <c r="G18" s="17"/>
      <c r="H18" s="17"/>
      <c r="I18" s="17"/>
      <c r="J18" s="17"/>
      <c r="K18" s="17"/>
      <c r="L18" s="18"/>
    </row>
  </sheetData>
  <mergeCells count="1">
    <mergeCell ref="B6:L6"/>
  </mergeCells>
  <phoneticPr fontId="3" type="noConversion"/>
  <pageMargins left="0.55118110236220474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sqref="A1:G20"/>
    </sheetView>
  </sheetViews>
  <sheetFormatPr defaultRowHeight="12.75" x14ac:dyDescent="0.2"/>
  <cols>
    <col min="1" max="1" width="24.42578125" customWidth="1"/>
    <col min="3" max="4" width="14" customWidth="1"/>
    <col min="5" max="5" width="19.28515625" customWidth="1"/>
    <col min="6" max="7" width="11.85546875" customWidth="1"/>
  </cols>
  <sheetData>
    <row r="1" spans="1:7" ht="26.25" x14ac:dyDescent="0.4">
      <c r="A1" s="51" t="s">
        <v>106</v>
      </c>
      <c r="B1" s="38"/>
      <c r="C1" s="32"/>
      <c r="D1" s="3"/>
      <c r="E1" s="4"/>
      <c r="F1" s="3"/>
      <c r="G1" s="4"/>
    </row>
    <row r="2" spans="1:7" ht="30.75" thickBot="1" x14ac:dyDescent="0.45">
      <c r="A2" s="62"/>
      <c r="B2" s="63"/>
      <c r="C2" s="33"/>
      <c r="D2" s="64"/>
      <c r="E2" s="7"/>
      <c r="F2" s="6"/>
      <c r="G2" s="7"/>
    </row>
    <row r="3" spans="1:7" ht="21" thickBot="1" x14ac:dyDescent="0.35">
      <c r="A3" s="47"/>
      <c r="B3" s="55"/>
      <c r="C3" s="52"/>
      <c r="D3" s="53" t="s">
        <v>105</v>
      </c>
      <c r="E3" s="54"/>
      <c r="F3" s="56"/>
      <c r="G3" s="54"/>
    </row>
    <row r="4" spans="1:7" ht="15.75" x14ac:dyDescent="0.25">
      <c r="A4" s="8"/>
      <c r="B4" s="46"/>
      <c r="C4" s="34" t="s">
        <v>94</v>
      </c>
      <c r="D4" s="35" t="s">
        <v>95</v>
      </c>
      <c r="E4" s="36" t="s">
        <v>96</v>
      </c>
      <c r="F4" s="15" t="s">
        <v>98</v>
      </c>
      <c r="G4" s="10" t="s">
        <v>63</v>
      </c>
    </row>
    <row r="5" spans="1:7" ht="16.5" thickBot="1" x14ac:dyDescent="0.3">
      <c r="A5" s="57" t="s">
        <v>39</v>
      </c>
      <c r="B5" s="9" t="s">
        <v>1</v>
      </c>
      <c r="C5" s="42" t="s">
        <v>30</v>
      </c>
      <c r="D5" s="43"/>
      <c r="E5" s="44" t="s">
        <v>108</v>
      </c>
      <c r="F5" s="50" t="s">
        <v>99</v>
      </c>
      <c r="G5" s="28" t="s">
        <v>29</v>
      </c>
    </row>
    <row r="6" spans="1:7" ht="15" x14ac:dyDescent="0.2">
      <c r="A6" s="58" t="s">
        <v>35</v>
      </c>
      <c r="B6" s="45" t="s">
        <v>4</v>
      </c>
      <c r="C6" s="39">
        <v>15000</v>
      </c>
      <c r="D6" s="40">
        <v>3</v>
      </c>
      <c r="E6" s="41">
        <f>C6/D6*2</f>
        <v>10000</v>
      </c>
      <c r="F6" s="13">
        <v>0</v>
      </c>
      <c r="G6" s="29">
        <f t="shared" ref="G6:G19" si="0">E6*F6</f>
        <v>0</v>
      </c>
    </row>
    <row r="7" spans="1:7" ht="15" x14ac:dyDescent="0.2">
      <c r="A7" s="59" t="s">
        <v>100</v>
      </c>
      <c r="B7" s="15" t="s">
        <v>5</v>
      </c>
      <c r="C7" s="37">
        <v>80000</v>
      </c>
      <c r="D7" s="31">
        <v>40</v>
      </c>
      <c r="E7" s="41">
        <f t="shared" ref="E7:E19" si="1">C7/D7*2</f>
        <v>4000</v>
      </c>
      <c r="F7" s="14">
        <v>2</v>
      </c>
      <c r="G7" s="29">
        <f t="shared" si="0"/>
        <v>8000</v>
      </c>
    </row>
    <row r="8" spans="1:7" ht="15" x14ac:dyDescent="0.2">
      <c r="A8" s="59" t="s">
        <v>101</v>
      </c>
      <c r="B8" s="15" t="s">
        <v>8</v>
      </c>
      <c r="C8" s="37">
        <v>15000</v>
      </c>
      <c r="D8" s="31">
        <v>20</v>
      </c>
      <c r="E8" s="41">
        <f t="shared" si="1"/>
        <v>1500</v>
      </c>
      <c r="F8" s="14">
        <v>0</v>
      </c>
      <c r="G8" s="29">
        <f t="shared" si="0"/>
        <v>0</v>
      </c>
    </row>
    <row r="9" spans="1:7" ht="15" x14ac:dyDescent="0.2">
      <c r="A9" s="59" t="s">
        <v>36</v>
      </c>
      <c r="B9" s="15" t="s">
        <v>11</v>
      </c>
      <c r="C9" s="37">
        <v>20000</v>
      </c>
      <c r="D9" s="31">
        <v>10</v>
      </c>
      <c r="E9" s="41">
        <f t="shared" si="1"/>
        <v>4000</v>
      </c>
      <c r="F9" s="14">
        <v>0</v>
      </c>
      <c r="G9" s="29">
        <f t="shared" si="0"/>
        <v>0</v>
      </c>
    </row>
    <row r="10" spans="1:7" ht="15" x14ac:dyDescent="0.2">
      <c r="A10" s="59" t="s">
        <v>37</v>
      </c>
      <c r="B10" s="15" t="s">
        <v>14</v>
      </c>
      <c r="C10" s="37">
        <v>20000</v>
      </c>
      <c r="D10" s="31">
        <v>10</v>
      </c>
      <c r="E10" s="41">
        <f t="shared" si="1"/>
        <v>4000</v>
      </c>
      <c r="F10" s="14">
        <v>4</v>
      </c>
      <c r="G10" s="29">
        <f t="shared" si="0"/>
        <v>16000</v>
      </c>
    </row>
    <row r="11" spans="1:7" ht="15" x14ac:dyDescent="0.2">
      <c r="A11" s="60" t="s">
        <v>41</v>
      </c>
      <c r="B11" s="15" t="s">
        <v>28</v>
      </c>
      <c r="C11" s="37">
        <v>25000</v>
      </c>
      <c r="D11" s="31">
        <v>10</v>
      </c>
      <c r="E11" s="41">
        <f t="shared" si="1"/>
        <v>5000</v>
      </c>
      <c r="F11" s="30">
        <v>24</v>
      </c>
      <c r="G11" s="29">
        <f t="shared" si="0"/>
        <v>120000</v>
      </c>
    </row>
    <row r="12" spans="1:7" ht="15" x14ac:dyDescent="0.2">
      <c r="A12" s="59" t="s">
        <v>42</v>
      </c>
      <c r="B12" s="15" t="s">
        <v>33</v>
      </c>
      <c r="C12" s="37">
        <v>1200000</v>
      </c>
      <c r="D12" s="31">
        <v>80</v>
      </c>
      <c r="E12" s="41">
        <f t="shared" si="1"/>
        <v>30000</v>
      </c>
      <c r="F12" s="30">
        <v>0</v>
      </c>
      <c r="G12" s="29">
        <f t="shared" si="0"/>
        <v>0</v>
      </c>
    </row>
    <row r="13" spans="1:7" ht="15" x14ac:dyDescent="0.2">
      <c r="A13" s="60" t="s">
        <v>45</v>
      </c>
      <c r="B13" s="15" t="s">
        <v>50</v>
      </c>
      <c r="C13" s="37">
        <v>160000</v>
      </c>
      <c r="D13" s="31">
        <v>40</v>
      </c>
      <c r="E13" s="41">
        <f t="shared" si="1"/>
        <v>8000</v>
      </c>
      <c r="F13" s="30">
        <v>0</v>
      </c>
      <c r="G13" s="29">
        <f t="shared" si="0"/>
        <v>0</v>
      </c>
    </row>
    <row r="14" spans="1:7" ht="15" x14ac:dyDescent="0.2">
      <c r="A14" s="60" t="s">
        <v>46</v>
      </c>
      <c r="B14" s="15" t="s">
        <v>52</v>
      </c>
      <c r="C14" s="37">
        <v>160000</v>
      </c>
      <c r="D14" s="31">
        <v>40</v>
      </c>
      <c r="E14" s="41">
        <f t="shared" si="1"/>
        <v>8000</v>
      </c>
      <c r="F14" s="30">
        <v>0</v>
      </c>
      <c r="G14" s="29">
        <f t="shared" si="0"/>
        <v>0</v>
      </c>
    </row>
    <row r="15" spans="1:7" ht="15" x14ac:dyDescent="0.2">
      <c r="A15" s="60" t="s">
        <v>47</v>
      </c>
      <c r="B15" s="15" t="s">
        <v>62</v>
      </c>
      <c r="C15" s="37">
        <v>10000</v>
      </c>
      <c r="D15" s="31">
        <v>20</v>
      </c>
      <c r="E15" s="41">
        <f t="shared" si="1"/>
        <v>1000</v>
      </c>
      <c r="F15" s="30">
        <v>8</v>
      </c>
      <c r="G15" s="29">
        <f t="shared" si="0"/>
        <v>8000</v>
      </c>
    </row>
    <row r="16" spans="1:7" ht="15" x14ac:dyDescent="0.2">
      <c r="A16" s="59" t="s">
        <v>48</v>
      </c>
      <c r="B16" s="15" t="s">
        <v>68</v>
      </c>
      <c r="C16" s="37">
        <v>300000</v>
      </c>
      <c r="D16" s="31">
        <v>10</v>
      </c>
      <c r="E16" s="41">
        <f t="shared" si="1"/>
        <v>60000</v>
      </c>
      <c r="F16" s="30">
        <v>0</v>
      </c>
      <c r="G16" s="29">
        <f t="shared" si="0"/>
        <v>0</v>
      </c>
    </row>
    <row r="17" spans="1:7" ht="15" x14ac:dyDescent="0.2">
      <c r="A17" s="60" t="s">
        <v>102</v>
      </c>
      <c r="B17" s="15" t="s">
        <v>70</v>
      </c>
      <c r="C17" s="37">
        <v>120000</v>
      </c>
      <c r="D17" s="31">
        <v>10</v>
      </c>
      <c r="E17" s="41">
        <f t="shared" si="1"/>
        <v>24000</v>
      </c>
      <c r="F17" s="30">
        <v>0</v>
      </c>
      <c r="G17" s="29">
        <f t="shared" si="0"/>
        <v>0</v>
      </c>
    </row>
    <row r="18" spans="1:7" ht="15" x14ac:dyDescent="0.2">
      <c r="A18" s="58" t="s">
        <v>53</v>
      </c>
      <c r="B18" s="15" t="s">
        <v>73</v>
      </c>
      <c r="C18" s="37">
        <v>12000</v>
      </c>
      <c r="D18" s="31">
        <v>20</v>
      </c>
      <c r="E18" s="41">
        <f t="shared" si="1"/>
        <v>1200</v>
      </c>
      <c r="F18" s="30">
        <v>1</v>
      </c>
      <c r="G18" s="29">
        <f t="shared" si="0"/>
        <v>1200</v>
      </c>
    </row>
    <row r="19" spans="1:7" ht="15.75" thickBot="1" x14ac:dyDescent="0.25">
      <c r="A19" s="59" t="s">
        <v>56</v>
      </c>
      <c r="B19" s="15" t="s">
        <v>83</v>
      </c>
      <c r="C19" s="37">
        <v>4000</v>
      </c>
      <c r="D19" s="31">
        <v>20</v>
      </c>
      <c r="E19" s="41">
        <f t="shared" si="1"/>
        <v>400</v>
      </c>
      <c r="F19" s="30">
        <v>10</v>
      </c>
      <c r="G19" s="29">
        <f t="shared" si="0"/>
        <v>4000</v>
      </c>
    </row>
    <row r="20" spans="1:7" ht="16.5" thickBot="1" x14ac:dyDescent="0.3">
      <c r="A20" s="61" t="s">
        <v>107</v>
      </c>
      <c r="B20" s="47"/>
      <c r="C20" s="47"/>
      <c r="D20" s="47"/>
      <c r="E20" s="47"/>
      <c r="F20" s="48"/>
      <c r="G20" s="49">
        <f>SUM(G11:G19)</f>
        <v>133200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Vegagerðin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Einar Gíslason</dc:creator>
  <cp:lastModifiedBy>Björgvin Brynjólfsson - VG</cp:lastModifiedBy>
  <cp:lastPrinted>2010-03-13T09:29:12Z</cp:lastPrinted>
  <dcterms:created xsi:type="dcterms:W3CDTF">2008-11-25T16:48:48Z</dcterms:created>
  <dcterms:modified xsi:type="dcterms:W3CDTF">2023-05-12T13:00:44Z</dcterms:modified>
</cp:coreProperties>
</file>